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7620" yWindow="270" windowWidth="18615" windowHeight="15150" tabRatio="711"/>
  </bookViews>
  <sheets>
    <sheet name="3月菜單" sheetId="10" r:id="rId1"/>
    <sheet name="0302~0306" sheetId="11" r:id="rId2"/>
    <sheet name="0309~0313" sheetId="4" r:id="rId3"/>
    <sheet name="0316~0320" sheetId="5" r:id="rId4"/>
    <sheet name="0323~0327" sheetId="7" r:id="rId5"/>
    <sheet name="0330~0331" sheetId="13" r:id="rId6"/>
  </sheets>
  <definedNames>
    <definedName name="_xlnm.Print_Area" localSheetId="0">'3月菜單'!$A$1:$O$28</definedName>
  </definedNames>
  <calcPr calcId="191029"/>
</workbook>
</file>

<file path=xl/calcChain.xml><?xml version="1.0" encoding="utf-8"?>
<calcChain xmlns="http://schemas.openxmlformats.org/spreadsheetml/2006/main">
  <c r="AF10" i="4" l="1"/>
  <c r="AF11" i="11"/>
  <c r="AF12" i="11"/>
  <c r="AE12" i="11"/>
  <c r="AF10" i="11"/>
  <c r="AE10" i="11"/>
  <c r="AF9" i="11"/>
  <c r="AE9" i="11"/>
  <c r="AK5" i="7" l="1"/>
  <c r="AN5" i="7"/>
  <c r="AK6" i="7"/>
  <c r="AN6" i="7"/>
  <c r="AN6" i="5"/>
  <c r="AK6" i="5"/>
  <c r="AN5" i="5"/>
  <c r="AK5" i="5"/>
  <c r="AN6" i="4"/>
  <c r="AK6" i="4"/>
  <c r="AN5" i="4"/>
  <c r="AK5" i="4"/>
  <c r="AN6" i="11"/>
  <c r="AK6" i="11"/>
  <c r="P6" i="13"/>
  <c r="M6" i="13"/>
  <c r="P5" i="13"/>
  <c r="M5" i="13"/>
  <c r="P6" i="7"/>
  <c r="M6" i="7"/>
  <c r="P5" i="7"/>
  <c r="M5" i="7"/>
  <c r="P6" i="5"/>
  <c r="M6" i="5"/>
  <c r="P5" i="5"/>
  <c r="M5" i="5"/>
  <c r="P6" i="4"/>
  <c r="M6" i="4"/>
  <c r="P5" i="4"/>
  <c r="M5" i="4"/>
  <c r="P37" i="13"/>
  <c r="Q36" i="13"/>
  <c r="P36" i="13" s="1"/>
  <c r="Q35" i="13"/>
  <c r="P35" i="13" s="1"/>
  <c r="Q34" i="13"/>
  <c r="H37" i="13"/>
  <c r="I36" i="13"/>
  <c r="H36" i="13" s="1"/>
  <c r="I35" i="13"/>
  <c r="H35" i="13" s="1"/>
  <c r="H39" i="13" s="1"/>
  <c r="I34" i="13"/>
  <c r="AN37" i="7"/>
  <c r="AO36" i="7"/>
  <c r="AN36" i="7" s="1"/>
  <c r="AO35" i="7"/>
  <c r="AN35" i="7" s="1"/>
  <c r="AN39" i="7" s="1"/>
  <c r="AO34" i="7"/>
  <c r="AF37" i="7"/>
  <c r="AG36" i="7"/>
  <c r="AF36" i="7" s="1"/>
  <c r="AG35" i="7"/>
  <c r="AF35" i="7" s="1"/>
  <c r="AG34" i="7"/>
  <c r="X37" i="7"/>
  <c r="Y36" i="7"/>
  <c r="X36" i="7" s="1"/>
  <c r="Y35" i="7"/>
  <c r="X35" i="7" s="1"/>
  <c r="X39" i="7" s="1"/>
  <c r="Y34" i="7"/>
  <c r="P37" i="7"/>
  <c r="Q36" i="7"/>
  <c r="P36" i="7" s="1"/>
  <c r="Q35" i="7"/>
  <c r="P35" i="7" s="1"/>
  <c r="Q34" i="7"/>
  <c r="H37" i="7"/>
  <c r="I36" i="7"/>
  <c r="H36" i="7" s="1"/>
  <c r="I35" i="7"/>
  <c r="H35" i="7" s="1"/>
  <c r="H39" i="7" s="1"/>
  <c r="I34" i="7"/>
  <c r="AN37" i="5"/>
  <c r="AO36" i="5"/>
  <c r="AN36" i="5"/>
  <c r="AO35" i="5"/>
  <c r="AN35" i="5" s="1"/>
  <c r="AN39" i="5" s="1"/>
  <c r="AO34" i="5"/>
  <c r="AF37" i="5"/>
  <c r="AG36" i="5"/>
  <c r="AF36" i="5" s="1"/>
  <c r="AG35" i="5"/>
  <c r="AF35" i="5" s="1"/>
  <c r="AG34" i="5"/>
  <c r="X37" i="5"/>
  <c r="Y36" i="5"/>
  <c r="X36" i="5" s="1"/>
  <c r="Y35" i="5"/>
  <c r="X35" i="5" s="1"/>
  <c r="X39" i="5" s="1"/>
  <c r="Y34" i="5"/>
  <c r="P37" i="5"/>
  <c r="Q36" i="5"/>
  <c r="P36" i="5" s="1"/>
  <c r="Q35" i="5"/>
  <c r="P35" i="5" s="1"/>
  <c r="Q34" i="5"/>
  <c r="H37" i="5"/>
  <c r="I36" i="5"/>
  <c r="H36" i="5" s="1"/>
  <c r="I35" i="5"/>
  <c r="H35" i="5" s="1"/>
  <c r="H39" i="5" s="1"/>
  <c r="I34" i="5"/>
  <c r="AN37" i="4"/>
  <c r="AO36" i="4"/>
  <c r="AN36" i="4" s="1"/>
  <c r="AO35" i="4"/>
  <c r="AN35" i="4" s="1"/>
  <c r="AO34" i="4"/>
  <c r="AF37" i="4"/>
  <c r="AG36" i="4"/>
  <c r="AF36" i="4" s="1"/>
  <c r="AG35" i="4"/>
  <c r="AF35" i="4" s="1"/>
  <c r="AG34" i="4"/>
  <c r="X37" i="4"/>
  <c r="Y36" i="4"/>
  <c r="X36" i="4" s="1"/>
  <c r="Y35" i="4"/>
  <c r="X35" i="4" s="1"/>
  <c r="X39" i="4" s="1"/>
  <c r="Y34" i="4"/>
  <c r="P37" i="4"/>
  <c r="Q36" i="4"/>
  <c r="P36" i="4" s="1"/>
  <c r="Q35" i="4"/>
  <c r="P35" i="4" s="1"/>
  <c r="Q34" i="4"/>
  <c r="H37" i="4"/>
  <c r="I36" i="4"/>
  <c r="H36" i="4" s="1"/>
  <c r="I35" i="4"/>
  <c r="H35" i="4" s="1"/>
  <c r="H39" i="4" s="1"/>
  <c r="I34" i="4"/>
  <c r="AN37" i="11"/>
  <c r="AO36" i="11"/>
  <c r="AN36" i="11" s="1"/>
  <c r="AO35" i="11"/>
  <c r="AN35" i="11" s="1"/>
  <c r="AN39" i="11" s="1"/>
  <c r="AO34" i="11"/>
  <c r="AF37" i="11"/>
  <c r="AG36" i="11"/>
  <c r="AF36" i="11" s="1"/>
  <c r="AG35" i="11"/>
  <c r="AF35" i="11" s="1"/>
  <c r="X37" i="11"/>
  <c r="Y36" i="11"/>
  <c r="X36" i="11" s="1"/>
  <c r="Y35" i="11"/>
  <c r="X35" i="11" s="1"/>
  <c r="Y34" i="11"/>
  <c r="P37" i="11"/>
  <c r="Q36" i="11"/>
  <c r="P36" i="11"/>
  <c r="Q35" i="11"/>
  <c r="P35" i="11" s="1"/>
  <c r="P39" i="11" s="1"/>
  <c r="Q34" i="11"/>
  <c r="H37" i="11"/>
  <c r="I36" i="11"/>
  <c r="H36" i="11"/>
  <c r="I35" i="11"/>
  <c r="H35" i="11"/>
  <c r="H39" i="11" s="1"/>
  <c r="I34" i="11"/>
  <c r="AF26" i="7"/>
  <c r="AF25" i="7"/>
  <c r="AC25" i="7"/>
  <c r="AN26" i="7"/>
  <c r="AL26" i="7"/>
  <c r="AN25" i="7"/>
  <c r="AM25" i="7"/>
  <c r="AF26" i="4"/>
  <c r="AF25" i="4"/>
  <c r="AC25" i="4"/>
  <c r="AM27" i="4"/>
  <c r="AN26" i="4"/>
  <c r="AL26" i="4"/>
  <c r="AN25" i="4"/>
  <c r="AM25" i="4"/>
  <c r="P39" i="13" l="1"/>
  <c r="P39" i="4"/>
  <c r="AF39" i="4"/>
  <c r="AF39" i="5"/>
  <c r="AF39" i="7"/>
  <c r="P39" i="7"/>
  <c r="P39" i="5"/>
  <c r="AF39" i="11"/>
  <c r="X39" i="11"/>
  <c r="AN39" i="4"/>
  <c r="AL8" i="7"/>
  <c r="AM17" i="4"/>
  <c r="AL15" i="4"/>
  <c r="AN19" i="5"/>
  <c r="AM19" i="5"/>
  <c r="AN18" i="5"/>
  <c r="AN17" i="5"/>
  <c r="AL17" i="5"/>
  <c r="AN16" i="5"/>
  <c r="AM16" i="5"/>
  <c r="AN15" i="5"/>
  <c r="AK15" i="5"/>
  <c r="AC17" i="4"/>
  <c r="AC16" i="4"/>
  <c r="AD19" i="4"/>
  <c r="AF19" i="4"/>
  <c r="AF18" i="4"/>
  <c r="AE18" i="4"/>
  <c r="AE15" i="4"/>
  <c r="V15" i="4" l="1"/>
  <c r="P16" i="4"/>
  <c r="M16" i="4"/>
  <c r="P15" i="4"/>
  <c r="N15" i="4"/>
  <c r="F17" i="4"/>
  <c r="F15" i="4"/>
  <c r="H18" i="4"/>
  <c r="G18" i="4"/>
  <c r="H12" i="11"/>
  <c r="E12" i="11"/>
  <c r="H11" i="11"/>
  <c r="G11" i="11"/>
  <c r="H10" i="11"/>
  <c r="G10" i="11"/>
  <c r="H9" i="11"/>
  <c r="H8" i="11"/>
  <c r="F8" i="11"/>
  <c r="H11" i="4"/>
  <c r="G11" i="4"/>
  <c r="H10" i="4"/>
  <c r="G10" i="4"/>
  <c r="H9" i="4"/>
  <c r="H8" i="4"/>
  <c r="F8" i="4"/>
  <c r="AK15" i="11"/>
  <c r="AN17" i="11"/>
  <c r="AM17" i="11"/>
  <c r="AN18" i="11"/>
  <c r="AM18" i="11"/>
  <c r="AN16" i="11"/>
  <c r="AM16" i="11"/>
  <c r="AN26" i="11"/>
  <c r="AL26" i="11"/>
  <c r="AM12" i="11"/>
  <c r="AN12" i="11"/>
  <c r="AE27" i="11" l="1"/>
  <c r="V26" i="11"/>
  <c r="X26" i="11"/>
  <c r="X25" i="11"/>
  <c r="W25" i="11"/>
  <c r="AN25" i="11"/>
  <c r="AK25" i="11"/>
  <c r="AE16" i="5"/>
  <c r="X13" i="5"/>
  <c r="W13" i="5"/>
  <c r="X12" i="5"/>
  <c r="X11" i="5"/>
  <c r="W11" i="5"/>
  <c r="X10" i="5"/>
  <c r="V10" i="5"/>
  <c r="X9" i="5"/>
  <c r="W9" i="5"/>
  <c r="X8" i="5"/>
  <c r="V8" i="5"/>
  <c r="X26" i="5" l="1"/>
  <c r="V26" i="5"/>
  <c r="X25" i="5"/>
  <c r="W25" i="5"/>
  <c r="P16" i="5"/>
  <c r="N16" i="5"/>
  <c r="P15" i="5"/>
  <c r="O15" i="5"/>
  <c r="P21" i="13"/>
  <c r="O21" i="13"/>
  <c r="P27" i="13"/>
  <c r="O27" i="13"/>
  <c r="P26" i="13"/>
  <c r="P25" i="13"/>
  <c r="N25" i="13"/>
  <c r="AF27" i="11"/>
  <c r="P16" i="13"/>
  <c r="O16" i="13"/>
  <c r="P15" i="13"/>
  <c r="N15" i="13"/>
  <c r="Q33" i="13"/>
  <c r="Q39" i="13" s="1"/>
  <c r="H27" i="13"/>
  <c r="E27" i="13"/>
  <c r="H26" i="13"/>
  <c r="F26" i="13"/>
  <c r="H25" i="13"/>
  <c r="G25" i="13"/>
  <c r="H26" i="7"/>
  <c r="F26" i="7"/>
  <c r="H25" i="7"/>
  <c r="E25" i="7"/>
  <c r="P27" i="7"/>
  <c r="P26" i="7"/>
  <c r="N26" i="7"/>
  <c r="P25" i="7"/>
  <c r="O25" i="7"/>
  <c r="X26" i="7"/>
  <c r="X25" i="7"/>
  <c r="W25" i="7"/>
  <c r="V26" i="7"/>
  <c r="V15" i="7"/>
  <c r="P16" i="7"/>
  <c r="N16" i="7"/>
  <c r="P15" i="7"/>
  <c r="O15" i="7"/>
  <c r="AF17" i="7"/>
  <c r="AE17" i="7"/>
  <c r="AF16" i="7"/>
  <c r="AD16" i="7"/>
  <c r="AF15" i="7"/>
  <c r="AE15" i="7"/>
  <c r="X15" i="5"/>
  <c r="V15" i="5"/>
  <c r="P17" i="11"/>
  <c r="N17" i="11"/>
  <c r="P16" i="11"/>
  <c r="M16" i="11"/>
  <c r="P15" i="11"/>
  <c r="O15" i="11"/>
  <c r="H18" i="7"/>
  <c r="F18" i="7"/>
  <c r="H17" i="7"/>
  <c r="G17" i="7"/>
  <c r="H16" i="7"/>
  <c r="F16" i="7"/>
  <c r="H15" i="7"/>
  <c r="G15" i="7"/>
  <c r="AN11" i="7"/>
  <c r="AK11" i="7"/>
  <c r="AN10" i="7"/>
  <c r="AM10" i="7"/>
  <c r="AN9" i="7"/>
  <c r="AM9" i="7"/>
  <c r="AN8" i="7"/>
  <c r="P12" i="4"/>
  <c r="O12" i="4"/>
  <c r="P11" i="4"/>
  <c r="P10" i="4"/>
  <c r="P9" i="4"/>
  <c r="P8" i="4"/>
  <c r="N8" i="4"/>
  <c r="P10" i="5"/>
  <c r="P9" i="5"/>
  <c r="O9" i="5"/>
  <c r="P8" i="5"/>
  <c r="N8" i="5"/>
  <c r="P12" i="13"/>
  <c r="M12" i="13"/>
  <c r="P11" i="13"/>
  <c r="O11" i="13"/>
  <c r="P10" i="13"/>
  <c r="O10" i="13"/>
  <c r="P9" i="13"/>
  <c r="P8" i="13"/>
  <c r="N8" i="13"/>
  <c r="H18" i="11"/>
  <c r="H17" i="11"/>
  <c r="H16" i="11"/>
  <c r="F16" i="11"/>
  <c r="H15" i="11"/>
  <c r="G15" i="11"/>
  <c r="H26" i="11"/>
  <c r="G26" i="11"/>
  <c r="H25" i="11"/>
  <c r="F25" i="11"/>
  <c r="AF18" i="11"/>
  <c r="AF17" i="11"/>
  <c r="AE17" i="11"/>
  <c r="AF16" i="11"/>
  <c r="AD16" i="11"/>
  <c r="AF15" i="11"/>
  <c r="AE15" i="11"/>
  <c r="AF26" i="11"/>
  <c r="AF25" i="11"/>
  <c r="AD25" i="11"/>
  <c r="X15" i="11"/>
  <c r="V15" i="11"/>
  <c r="AN26" i="5"/>
  <c r="AL26" i="5"/>
  <c r="AN25" i="5"/>
  <c r="AM25" i="5"/>
  <c r="AF12" i="5"/>
  <c r="AE12" i="5"/>
  <c r="AF11" i="5"/>
  <c r="AE11" i="5"/>
  <c r="AF10" i="5"/>
  <c r="AE10" i="5"/>
  <c r="AF9" i="5"/>
  <c r="AF8" i="5"/>
  <c r="AD8" i="5"/>
  <c r="H8" i="5"/>
  <c r="F8" i="5"/>
  <c r="O25" i="10"/>
  <c r="AL8" i="11"/>
  <c r="N8" i="11"/>
  <c r="V10" i="7"/>
  <c r="X14" i="7"/>
  <c r="X15" i="7"/>
  <c r="X13" i="11"/>
  <c r="V13" i="11"/>
  <c r="V14" i="4"/>
  <c r="X14" i="4"/>
  <c r="X13" i="4"/>
  <c r="W13" i="4"/>
  <c r="X12" i="4"/>
  <c r="W12" i="4"/>
  <c r="X11" i="4"/>
  <c r="X10" i="4"/>
  <c r="X9" i="4"/>
  <c r="W9" i="4"/>
  <c r="X15" i="4"/>
  <c r="O10" i="7"/>
  <c r="O11" i="7"/>
  <c r="P11" i="7"/>
  <c r="P10" i="7"/>
  <c r="P9" i="7"/>
  <c r="N8" i="7"/>
  <c r="F8" i="13"/>
  <c r="AN18" i="7"/>
  <c r="AM18" i="7"/>
  <c r="AN17" i="7"/>
  <c r="AN16" i="7"/>
  <c r="AL16" i="7"/>
  <c r="AN15" i="7"/>
  <c r="AK15" i="7"/>
  <c r="H19" i="13"/>
  <c r="F19" i="13"/>
  <c r="H18" i="13"/>
  <c r="G18" i="13"/>
  <c r="H17" i="13"/>
  <c r="H16" i="13"/>
  <c r="G16" i="13"/>
  <c r="H15" i="13"/>
  <c r="G15" i="13"/>
  <c r="AL8" i="5"/>
  <c r="AM9" i="5"/>
  <c r="AN10" i="5"/>
  <c r="H27" i="5"/>
  <c r="H18" i="5"/>
  <c r="G18" i="5"/>
  <c r="H17" i="5"/>
  <c r="G17" i="5"/>
  <c r="H16" i="5"/>
  <c r="F16" i="5"/>
  <c r="H15" i="5"/>
  <c r="G15" i="5"/>
  <c r="AN19" i="4"/>
  <c r="AM19" i="4"/>
  <c r="AN18" i="4"/>
  <c r="AN17" i="4"/>
  <c r="AN16" i="4"/>
  <c r="AM16" i="4"/>
  <c r="AN15" i="4"/>
  <c r="AF17" i="4"/>
  <c r="AF16" i="4"/>
  <c r="AF15" i="4"/>
  <c r="AF9" i="4"/>
  <c r="AF8" i="4"/>
  <c r="AE9" i="4"/>
  <c r="AD8" i="4"/>
  <c r="H17" i="4"/>
  <c r="H15" i="4"/>
  <c r="AD8" i="11"/>
  <c r="AG34" i="11" s="1"/>
  <c r="AN11" i="11"/>
  <c r="AN10" i="11"/>
  <c r="AM10" i="11"/>
  <c r="AN9" i="11"/>
  <c r="AN8" i="11"/>
  <c r="AN10" i="4"/>
  <c r="AN9" i="4"/>
  <c r="AM9" i="4"/>
  <c r="AN8" i="4"/>
  <c r="AL8" i="4"/>
  <c r="AF8" i="11"/>
  <c r="P8" i="11"/>
  <c r="P26" i="4"/>
  <c r="N26" i="4"/>
  <c r="P25" i="4"/>
  <c r="O25" i="4"/>
  <c r="P26" i="5"/>
  <c r="N26" i="5"/>
  <c r="P25" i="5"/>
  <c r="O25" i="5"/>
  <c r="H5" i="13"/>
  <c r="E5" i="13"/>
  <c r="I33" i="13" s="1"/>
  <c r="I39" i="13" s="1"/>
  <c r="AO33" i="7"/>
  <c r="AO39" i="7" s="1"/>
  <c r="H5" i="7"/>
  <c r="E5" i="7"/>
  <c r="I33" i="7" s="1"/>
  <c r="I39" i="7" s="1"/>
  <c r="AO33" i="5"/>
  <c r="AO39" i="5" s="1"/>
  <c r="H5" i="5"/>
  <c r="E5" i="5"/>
  <c r="I33" i="5" s="1"/>
  <c r="I39" i="5" s="1"/>
  <c r="AO33" i="4"/>
  <c r="AO39" i="4" s="1"/>
  <c r="H5" i="4"/>
  <c r="E5" i="4"/>
  <c r="I33" i="4" s="1"/>
  <c r="I39" i="4" s="1"/>
  <c r="AN5" i="11"/>
  <c r="AK5" i="11"/>
  <c r="AO33" i="11" s="1"/>
  <c r="AO39" i="11" s="1"/>
  <c r="H5" i="11"/>
  <c r="E5" i="11"/>
  <c r="I33" i="11" s="1"/>
  <c r="I39" i="11" s="1"/>
  <c r="O8" i="10" l="1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6" i="10"/>
  <c r="O7" i="10"/>
  <c r="O5" i="10"/>
  <c r="O4" i="10"/>
  <c r="AO33" i="13" l="1"/>
  <c r="H21" i="13"/>
  <c r="G21" i="13"/>
  <c r="H11" i="13"/>
  <c r="H10" i="13"/>
  <c r="H9" i="13"/>
  <c r="H8" i="13"/>
  <c r="AN21" i="7" l="1"/>
  <c r="AM21" i="7"/>
  <c r="AF21" i="7"/>
  <c r="AE21" i="7"/>
  <c r="P21" i="7"/>
  <c r="O21" i="7"/>
  <c r="H21" i="7"/>
  <c r="G21" i="7"/>
  <c r="X13" i="7"/>
  <c r="W13" i="7"/>
  <c r="AF12" i="7"/>
  <c r="AE12" i="7"/>
  <c r="X12" i="7"/>
  <c r="U12" i="7"/>
  <c r="AF11" i="7"/>
  <c r="X11" i="7"/>
  <c r="V11" i="7"/>
  <c r="H11" i="7"/>
  <c r="AF10" i="7"/>
  <c r="AE10" i="7"/>
  <c r="X10" i="7"/>
  <c r="H10" i="7"/>
  <c r="G10" i="7"/>
  <c r="AF9" i="7"/>
  <c r="X9" i="7"/>
  <c r="W9" i="7"/>
  <c r="H9" i="7"/>
  <c r="AF8" i="7"/>
  <c r="AD8" i="7"/>
  <c r="X8" i="7"/>
  <c r="W8" i="7"/>
  <c r="P8" i="7"/>
  <c r="H8" i="7"/>
  <c r="F8" i="7"/>
  <c r="X5" i="7"/>
  <c r="U5" i="7"/>
  <c r="Y33" i="7" s="1"/>
  <c r="Y39" i="7" s="1"/>
  <c r="AF30" i="5"/>
  <c r="AE30" i="5"/>
  <c r="AF29" i="5"/>
  <c r="AD29" i="5"/>
  <c r="AF28" i="5"/>
  <c r="AF27" i="5"/>
  <c r="AE27" i="5"/>
  <c r="AF26" i="5"/>
  <c r="AC26" i="5"/>
  <c r="H26" i="5"/>
  <c r="F26" i="5"/>
  <c r="AF25" i="5"/>
  <c r="AC25" i="5"/>
  <c r="H25" i="5"/>
  <c r="G25" i="5"/>
  <c r="AN21" i="5"/>
  <c r="AM21" i="5"/>
  <c r="AF21" i="5"/>
  <c r="AE21" i="5"/>
  <c r="P21" i="5"/>
  <c r="O21" i="5"/>
  <c r="H21" i="5"/>
  <c r="G21" i="5"/>
  <c r="AF16" i="5"/>
  <c r="AF15" i="5"/>
  <c r="AE15" i="5"/>
  <c r="AN8" i="5"/>
  <c r="X5" i="5"/>
  <c r="U5" i="5"/>
  <c r="Y33" i="5" s="1"/>
  <c r="Y39" i="5" s="1"/>
  <c r="H30" i="4"/>
  <c r="F30" i="4"/>
  <c r="H29" i="4"/>
  <c r="H28" i="4"/>
  <c r="F28" i="4"/>
  <c r="H27" i="4"/>
  <c r="G27" i="4"/>
  <c r="H26" i="4"/>
  <c r="G26" i="4"/>
  <c r="H25" i="4"/>
  <c r="G25" i="4"/>
  <c r="AN21" i="4"/>
  <c r="AM21" i="4"/>
  <c r="AF21" i="4"/>
  <c r="AE21" i="4"/>
  <c r="P21" i="4"/>
  <c r="O21" i="4"/>
  <c r="H21" i="4"/>
  <c r="G21" i="4"/>
  <c r="H16" i="4"/>
  <c r="X8" i="4"/>
  <c r="V8" i="4"/>
  <c r="X5" i="4"/>
  <c r="U5" i="4"/>
  <c r="Y33" i="4" s="1"/>
  <c r="Y39" i="4" s="1"/>
  <c r="X5" i="11"/>
  <c r="U5" i="11"/>
  <c r="Y33" i="11" s="1"/>
  <c r="Y39" i="11" s="1"/>
  <c r="P26" i="11"/>
  <c r="N26" i="11"/>
  <c r="P25" i="11"/>
  <c r="O25" i="11"/>
  <c r="AN21" i="11"/>
  <c r="AM21" i="11"/>
  <c r="AF21" i="11"/>
  <c r="AE21" i="11"/>
  <c r="X21" i="11"/>
  <c r="W21" i="11"/>
  <c r="P21" i="11"/>
  <c r="O21" i="11"/>
  <c r="H21" i="11"/>
  <c r="G21" i="11"/>
  <c r="AN15" i="11"/>
  <c r="X12" i="11"/>
  <c r="U12" i="11"/>
  <c r="X11" i="11"/>
  <c r="W11" i="11"/>
  <c r="X10" i="11"/>
  <c r="W10" i="11"/>
  <c r="X9" i="11"/>
  <c r="X8" i="11"/>
  <c r="V8" i="11"/>
  <c r="AA3" i="13" l="1"/>
  <c r="S3" i="13"/>
  <c r="K3" i="13"/>
  <c r="AI3" i="13" s="1"/>
  <c r="AI3" i="11" l="1"/>
  <c r="AA3" i="11"/>
  <c r="S3" i="11"/>
  <c r="K3" i="11"/>
  <c r="AG33" i="13" l="1"/>
  <c r="AF6" i="7"/>
  <c r="AC6" i="7"/>
  <c r="AF5" i="7"/>
  <c r="AC5" i="7"/>
  <c r="AG33" i="7" s="1"/>
  <c r="AG39" i="7" s="1"/>
  <c r="Q33" i="7"/>
  <c r="Q39" i="7" s="1"/>
  <c r="AF6" i="5"/>
  <c r="AC6" i="5"/>
  <c r="AF5" i="5"/>
  <c r="AC5" i="5"/>
  <c r="AG33" i="5" s="1"/>
  <c r="AG39" i="5" s="1"/>
  <c r="Q33" i="5"/>
  <c r="Q39" i="5" s="1"/>
  <c r="AF6" i="4"/>
  <c r="AC6" i="4"/>
  <c r="AF5" i="4"/>
  <c r="AC5" i="4"/>
  <c r="AG33" i="4" s="1"/>
  <c r="AG39" i="4" s="1"/>
  <c r="Q33" i="4"/>
  <c r="Q39" i="4" s="1"/>
  <c r="AF6" i="11"/>
  <c r="AC6" i="11"/>
  <c r="P6" i="11"/>
  <c r="M6" i="11"/>
  <c r="AF5" i="11"/>
  <c r="AC5" i="11"/>
  <c r="AG33" i="11" s="1"/>
  <c r="AG39" i="11" s="1"/>
  <c r="P5" i="11"/>
  <c r="M5" i="11"/>
  <c r="Q33" i="11" s="1"/>
  <c r="Q39" i="11" s="1"/>
  <c r="AO34" i="13" l="1"/>
  <c r="AG34" i="13"/>
  <c r="Y35" i="13"/>
  <c r="Y34" i="13"/>
  <c r="Y33" i="13" l="1"/>
  <c r="AO35" i="13"/>
  <c r="AG35" i="13"/>
  <c r="AI3" i="4" l="1"/>
  <c r="AO39" i="13" l="1"/>
  <c r="AG36" i="13"/>
  <c r="AI3" i="7" l="1"/>
  <c r="AA3" i="7"/>
  <c r="S3" i="7" l="1"/>
  <c r="K3" i="7"/>
  <c r="AI3" i="5"/>
  <c r="AA3" i="5"/>
  <c r="S3" i="5"/>
  <c r="K3" i="5"/>
  <c r="AA3" i="4"/>
  <c r="S3" i="4"/>
  <c r="K3" i="4"/>
</calcChain>
</file>

<file path=xl/sharedStrings.xml><?xml version="1.0" encoding="utf-8"?>
<sst xmlns="http://schemas.openxmlformats.org/spreadsheetml/2006/main" count="1519" uniqueCount="511">
  <si>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</si>
  <si>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</si>
  <si>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</si>
  <si>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</si>
  <si>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</si>
  <si>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</si>
  <si>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</si>
  <si>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</si>
  <si>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</si>
  <si>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</si>
  <si>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</si>
  <si>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</si>
  <si>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</si>
  <si>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</si>
  <si>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</si>
  <si>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</si>
  <si>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</si>
  <si>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</si>
  <si>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</si>
  <si>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</si>
  <si>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</si>
  <si>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</si>
  <si>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</si>
  <si>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</si>
  <si>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</si>
  <si>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</si>
  <si>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</si>
  <si>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</si>
  <si>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</si>
  <si>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</si>
  <si>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</si>
  <si>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</si>
  <si>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</si>
  <si>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</si>
  <si>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</si>
  <si>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</si>
  <si>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</si>
  <si>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</si>
  <si>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</si>
  <si>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</si>
  <si>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</si>
  <si>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</si>
  <si>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</si>
  <si>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</si>
  <si>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</si>
  <si>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</si>
  <si>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</si>
  <si>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</si>
  <si>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</si>
  <si>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</si>
  <si>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</si>
  <si>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</si>
  <si>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</si>
  <si>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</si>
  <si>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</si>
  <si>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</si>
  <si>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</si>
  <si>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</si>
  <si>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</si>
  <si>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</si>
  <si>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</si>
  <si>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</si>
  <si>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</si>
  <si>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</si>
  <si>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</si>
  <si>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</si>
  <si>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(煮)</t>
    <phoneticPr fontId="20" type="noConversion"/>
  </si>
  <si>
    <t>(煮)</t>
    <phoneticPr fontId="20" type="noConversion"/>
  </si>
  <si>
    <t xml:space="preserve">         【大聚便當有限公司】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</si>
  <si>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</si>
  <si>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</si>
  <si>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</si>
  <si>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白</t>
    <phoneticPr fontId="20" type="noConversion"/>
  </si>
  <si>
    <t>1~3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</si>
  <si>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</si>
  <si>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</si>
  <si>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</si>
  <si>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(五)</t>
    <phoneticPr fontId="20" type="noConversion"/>
  </si>
  <si>
    <t>(煮)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</si>
  <si>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</si>
  <si>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</si>
  <si>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</si>
  <si>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</si>
  <si>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</si>
  <si>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</si>
  <si>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</si>
  <si>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</si>
  <si>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</si>
  <si>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米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</si>
  <si>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</si>
  <si>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</si>
  <si>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</si>
  <si>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</si>
  <si>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</si>
  <si>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</si>
  <si>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</si>
  <si>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</si>
  <si>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麵條</t>
    <phoneticPr fontId="20" type="noConversion"/>
  </si>
  <si>
    <t>飯</t>
    <phoneticPr fontId="20" type="noConversion"/>
  </si>
  <si>
    <t>(煮)</t>
    <phoneticPr fontId="20" type="noConversion"/>
  </si>
  <si>
    <t>1.冬粉</t>
  </si>
  <si>
    <t>(煮)</t>
    <phoneticPr fontId="20" type="noConversion"/>
  </si>
  <si>
    <t>白米</t>
    <phoneticPr fontId="20" type="noConversion"/>
  </si>
  <si>
    <t>糙</t>
    <phoneticPr fontId="20" type="noConversion"/>
  </si>
  <si>
    <t>米</t>
    <phoneticPr fontId="20" type="noConversion"/>
  </si>
  <si>
    <t>糙米</t>
    <phoneticPr fontId="20" type="noConversion"/>
  </si>
  <si>
    <t>飯</t>
    <phoneticPr fontId="20" type="noConversion"/>
  </si>
  <si>
    <t>雞</t>
  </si>
  <si>
    <t>米</t>
    <phoneticPr fontId="20" type="noConversion"/>
  </si>
  <si>
    <t>飯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</si>
  <si>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</si>
  <si>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</si>
  <si>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</si>
  <si>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</si>
  <si>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</si>
  <si>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</si>
  <si>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熱量</t>
    <phoneticPr fontId="20" type="noConversion"/>
  </si>
  <si>
    <t>糙米飯</t>
    <phoneticPr fontId="20" type="noConversion"/>
  </si>
  <si>
    <t>麵條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</si>
  <si>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</si>
  <si>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</si>
  <si>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</si>
  <si>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</si>
  <si>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(二)</t>
    <phoneticPr fontId="20" type="noConversion"/>
  </si>
  <si>
    <t>履歷豆漿</t>
    <phoneticPr fontId="20" type="noConversion"/>
  </si>
  <si>
    <t>水果</t>
    <phoneticPr fontId="20" type="noConversion"/>
  </si>
  <si>
    <t>(二)</t>
    <phoneticPr fontId="20" type="noConversion"/>
  </si>
  <si>
    <t>(煮)</t>
    <phoneticPr fontId="20" type="noConversion"/>
  </si>
  <si>
    <t>TAP豆漿每人1份</t>
  </si>
  <si>
    <t>3.絞肉</t>
  </si>
  <si>
    <t>4.油蔥酥</t>
  </si>
  <si>
    <t>杯</t>
  </si>
  <si>
    <t>條</t>
    <phoneticPr fontId="20" type="noConversion"/>
  </si>
  <si>
    <t>麵</t>
    <phoneticPr fontId="20" type="noConversion"/>
  </si>
  <si>
    <t>酸</t>
  </si>
  <si>
    <t>辣</t>
  </si>
  <si>
    <t xml:space="preserve">時令蔬菜       </t>
    <phoneticPr fontId="20" type="noConversion"/>
  </si>
  <si>
    <t>日式味噌湯</t>
    <phoneticPr fontId="20" type="noConversion"/>
  </si>
  <si>
    <t xml:space="preserve">有機蔬菜       </t>
    <phoneticPr fontId="20" type="noConversion"/>
  </si>
  <si>
    <t>海芽蛋花湯</t>
    <phoneticPr fontId="20" type="noConversion"/>
  </si>
  <si>
    <t>照燒肉丁</t>
    <phoneticPr fontId="20" type="noConversion"/>
  </si>
  <si>
    <t>韭香銀芽</t>
    <phoneticPr fontId="20" type="noConversion"/>
  </si>
  <si>
    <t>酸辣湯</t>
    <phoneticPr fontId="20" type="noConversion"/>
  </si>
  <si>
    <t>肉片涮涮鍋</t>
    <phoneticPr fontId="20" type="noConversion"/>
  </si>
  <si>
    <t>竹筍龍骨湯</t>
    <phoneticPr fontId="20" type="noConversion"/>
  </si>
  <si>
    <t>蔬菜冬粉</t>
    <phoneticPr fontId="20" type="noConversion"/>
  </si>
  <si>
    <t>黃瓜龍骨湯</t>
    <phoneticPr fontId="20" type="noConversion"/>
  </si>
  <si>
    <t>玉米濃湯</t>
    <phoneticPr fontId="20" type="noConversion"/>
  </si>
  <si>
    <t>紅燒排骨</t>
    <phoneticPr fontId="20" type="noConversion"/>
  </si>
  <si>
    <t>泰式打拋豬</t>
    <phoneticPr fontId="20" type="noConversion"/>
  </si>
  <si>
    <t>白米飯</t>
    <phoneticPr fontId="20" type="noConversion"/>
  </si>
  <si>
    <t>1.雞肉</t>
    <phoneticPr fontId="20" type="noConversion"/>
  </si>
  <si>
    <t>雞</t>
    <phoneticPr fontId="20" type="noConversion"/>
  </si>
  <si>
    <t>(煮)</t>
    <phoneticPr fontId="20" type="noConversion"/>
  </si>
  <si>
    <t>玉</t>
    <phoneticPr fontId="20" type="noConversion"/>
  </si>
  <si>
    <t>玉米粒</t>
    <phoneticPr fontId="20" type="noConversion"/>
  </si>
  <si>
    <t>絞肉</t>
    <phoneticPr fontId="20" type="noConversion"/>
  </si>
  <si>
    <t>肉</t>
    <phoneticPr fontId="20" type="noConversion"/>
  </si>
  <si>
    <t>蒜酥</t>
  </si>
  <si>
    <t>末</t>
    <phoneticPr fontId="20" type="noConversion"/>
  </si>
  <si>
    <t>紅蘿蔔</t>
    <phoneticPr fontId="20" type="noConversion"/>
  </si>
  <si>
    <t>(炒)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</si>
  <si>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</si>
  <si>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</si>
  <si>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</si>
  <si>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</si>
  <si>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青</t>
    <phoneticPr fontId="20" type="noConversion"/>
  </si>
  <si>
    <t>菜</t>
    <phoneticPr fontId="20" type="noConversion"/>
  </si>
  <si>
    <t>綠</t>
    <phoneticPr fontId="20" type="noConversion"/>
  </si>
  <si>
    <t>豆</t>
    <phoneticPr fontId="20" type="noConversion"/>
  </si>
  <si>
    <t>粉</t>
    <phoneticPr fontId="20" type="noConversion"/>
  </si>
  <si>
    <t>圓</t>
    <phoneticPr fontId="20" type="noConversion"/>
  </si>
  <si>
    <t>1.肉絲</t>
    <phoneticPr fontId="20" type="noConversion"/>
  </si>
  <si>
    <t>雞肉</t>
    <phoneticPr fontId="20" type="noConversion"/>
  </si>
  <si>
    <t>1.杏鮑菇</t>
    <phoneticPr fontId="20" type="noConversion"/>
  </si>
  <si>
    <t>照</t>
    <phoneticPr fontId="20" type="noConversion"/>
  </si>
  <si>
    <t>1.肉丁</t>
    <phoneticPr fontId="20" type="noConversion"/>
  </si>
  <si>
    <t>2.紅蘿蔔</t>
    <phoneticPr fontId="20" type="noConversion"/>
  </si>
  <si>
    <t>洋蔥</t>
    <phoneticPr fontId="20" type="noConversion"/>
  </si>
  <si>
    <t>菇</t>
    <phoneticPr fontId="20" type="noConversion"/>
  </si>
  <si>
    <t>燒</t>
    <phoneticPr fontId="20" type="noConversion"/>
  </si>
  <si>
    <t>2.洋蔥</t>
    <phoneticPr fontId="20" type="noConversion"/>
  </si>
  <si>
    <t>番茄醬</t>
    <phoneticPr fontId="20" type="noConversion"/>
  </si>
  <si>
    <t>3.紅蘿蔔</t>
    <phoneticPr fontId="20" type="noConversion"/>
  </si>
  <si>
    <t>3.照燒醬</t>
    <phoneticPr fontId="20" type="noConversion"/>
  </si>
  <si>
    <t>炒</t>
    <phoneticPr fontId="20" type="noConversion"/>
  </si>
  <si>
    <t>4.洋蔥</t>
    <phoneticPr fontId="20" type="noConversion"/>
  </si>
  <si>
    <t>馬鈴薯</t>
    <phoneticPr fontId="20" type="noConversion"/>
  </si>
  <si>
    <t>醬</t>
    <phoneticPr fontId="20" type="noConversion"/>
  </si>
  <si>
    <t>4.洋蔥</t>
    <phoneticPr fontId="20" type="noConversion"/>
  </si>
  <si>
    <t>丁</t>
    <phoneticPr fontId="20" type="noConversion"/>
  </si>
  <si>
    <t>山東白</t>
    <phoneticPr fontId="20" type="noConversion"/>
  </si>
  <si>
    <t>5.玉米粒</t>
    <phoneticPr fontId="20" type="noConversion"/>
  </si>
  <si>
    <t>(燒)</t>
    <phoneticPr fontId="20" type="noConversion"/>
  </si>
  <si>
    <t>(燉)</t>
    <phoneticPr fontId="20" type="noConversion"/>
  </si>
  <si>
    <t>什</t>
    <phoneticPr fontId="20" type="noConversion"/>
  </si>
  <si>
    <t>韭</t>
    <phoneticPr fontId="20" type="noConversion"/>
  </si>
  <si>
    <t>1.豆芽菜</t>
    <phoneticPr fontId="20" type="noConversion"/>
  </si>
  <si>
    <t>2.雞蛋</t>
    <phoneticPr fontId="20" type="noConversion"/>
  </si>
  <si>
    <t>錦</t>
    <phoneticPr fontId="20" type="noConversion"/>
  </si>
  <si>
    <t>2.肉絲</t>
    <phoneticPr fontId="20" type="noConversion"/>
  </si>
  <si>
    <t>香</t>
    <phoneticPr fontId="20" type="noConversion"/>
  </si>
  <si>
    <t>花</t>
    <phoneticPr fontId="20" type="noConversion"/>
  </si>
  <si>
    <t>肉絲</t>
    <phoneticPr fontId="20" type="noConversion"/>
  </si>
  <si>
    <t>銀</t>
    <phoneticPr fontId="20" type="noConversion"/>
  </si>
  <si>
    <t>3.油蔥酥</t>
    <phoneticPr fontId="20" type="noConversion"/>
  </si>
  <si>
    <t>蛋</t>
    <phoneticPr fontId="20" type="noConversion"/>
  </si>
  <si>
    <t>菜</t>
    <phoneticPr fontId="20" type="noConversion"/>
  </si>
  <si>
    <t>4.木耳</t>
    <phoneticPr fontId="20" type="noConversion"/>
  </si>
  <si>
    <t>排</t>
    <phoneticPr fontId="20" type="noConversion"/>
  </si>
  <si>
    <t>片</t>
    <phoneticPr fontId="20" type="noConversion"/>
  </si>
  <si>
    <t>芽</t>
    <phoneticPr fontId="20" type="noConversion"/>
  </si>
  <si>
    <t>4.韭菜</t>
    <phoneticPr fontId="20" type="noConversion"/>
  </si>
  <si>
    <t>(炒)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</si>
  <si>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</si>
  <si>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</si>
  <si>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</si>
  <si>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</si>
  <si>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機</t>
    <phoneticPr fontId="20" type="noConversion"/>
  </si>
  <si>
    <t>青</t>
    <phoneticPr fontId="20" type="noConversion"/>
  </si>
  <si>
    <t>日</t>
    <phoneticPr fontId="20" type="noConversion"/>
  </si>
  <si>
    <t>1.豆腐</t>
    <phoneticPr fontId="20" type="noConversion"/>
  </si>
  <si>
    <t>蘿</t>
    <phoneticPr fontId="20" type="noConversion"/>
  </si>
  <si>
    <t>1.蘿蔔</t>
    <phoneticPr fontId="20" type="noConversion"/>
  </si>
  <si>
    <t>海</t>
    <phoneticPr fontId="20" type="noConversion"/>
  </si>
  <si>
    <t>1.海芽</t>
    <phoneticPr fontId="20" type="noConversion"/>
  </si>
  <si>
    <t>黃</t>
    <phoneticPr fontId="20" type="noConversion"/>
  </si>
  <si>
    <t>1.豆薯</t>
    <phoneticPr fontId="20" type="noConversion"/>
  </si>
  <si>
    <t>式</t>
    <phoneticPr fontId="20" type="noConversion"/>
  </si>
  <si>
    <t>2.味增</t>
    <phoneticPr fontId="20" type="noConversion"/>
  </si>
  <si>
    <t>蔔</t>
    <phoneticPr fontId="20" type="noConversion"/>
  </si>
  <si>
    <t>2.龍骨</t>
    <phoneticPr fontId="20" type="noConversion"/>
  </si>
  <si>
    <t>瓜</t>
    <phoneticPr fontId="20" type="noConversion"/>
  </si>
  <si>
    <t>薯</t>
    <phoneticPr fontId="20" type="noConversion"/>
  </si>
  <si>
    <t>味</t>
    <phoneticPr fontId="20" type="noConversion"/>
  </si>
  <si>
    <t>龍</t>
    <phoneticPr fontId="20" type="noConversion"/>
  </si>
  <si>
    <t>針</t>
    <phoneticPr fontId="20" type="noConversion"/>
  </si>
  <si>
    <t>噌</t>
    <phoneticPr fontId="20" type="noConversion"/>
  </si>
  <si>
    <t>骨</t>
    <phoneticPr fontId="20" type="noConversion"/>
  </si>
  <si>
    <t>湯</t>
    <phoneticPr fontId="20" type="noConversion"/>
  </si>
  <si>
    <t>沙</t>
    <phoneticPr fontId="20" type="noConversion"/>
  </si>
  <si>
    <t>1.肉片</t>
    <phoneticPr fontId="20" type="noConversion"/>
  </si>
  <si>
    <t>蒜</t>
    <phoneticPr fontId="20" type="noConversion"/>
  </si>
  <si>
    <t>魚丁</t>
    <phoneticPr fontId="20" type="noConversion"/>
  </si>
  <si>
    <t>茶</t>
    <phoneticPr fontId="20" type="noConversion"/>
  </si>
  <si>
    <t>2.沙茶醬</t>
    <phoneticPr fontId="20" type="noConversion"/>
  </si>
  <si>
    <t>頭</t>
    <phoneticPr fontId="20" type="noConversion"/>
  </si>
  <si>
    <t>香菇</t>
    <phoneticPr fontId="20" type="noConversion"/>
  </si>
  <si>
    <t>2.滷包</t>
    <phoneticPr fontId="20" type="noConversion"/>
  </si>
  <si>
    <t>3.蒜酥</t>
    <phoneticPr fontId="20" type="noConversion"/>
  </si>
  <si>
    <t>蒜頭</t>
    <phoneticPr fontId="20" type="noConversion"/>
  </si>
  <si>
    <t>高麗菜</t>
    <phoneticPr fontId="20" type="noConversion"/>
  </si>
  <si>
    <t>油蔥酥</t>
    <phoneticPr fontId="20" type="noConversion"/>
  </si>
  <si>
    <t>魚</t>
    <phoneticPr fontId="20" type="noConversion"/>
  </si>
  <si>
    <t>5.紅蘿蔔</t>
    <phoneticPr fontId="20" type="noConversion"/>
  </si>
  <si>
    <t>沙茶</t>
    <phoneticPr fontId="20" type="noConversion"/>
  </si>
  <si>
    <t>白蘿蔔</t>
    <phoneticPr fontId="20" type="noConversion"/>
  </si>
  <si>
    <t>三</t>
    <phoneticPr fontId="20" type="noConversion"/>
  </si>
  <si>
    <t>1.玉米粒</t>
    <phoneticPr fontId="20" type="noConversion"/>
  </si>
  <si>
    <t>雞蛋</t>
    <phoneticPr fontId="20" type="noConversion"/>
  </si>
  <si>
    <t>豆皮</t>
    <phoneticPr fontId="20" type="noConversion"/>
  </si>
  <si>
    <t>蔬</t>
    <phoneticPr fontId="20" type="noConversion"/>
  </si>
  <si>
    <t>涮</t>
    <phoneticPr fontId="20" type="noConversion"/>
  </si>
  <si>
    <t>金針菇</t>
    <phoneticPr fontId="20" type="noConversion"/>
  </si>
  <si>
    <t>肉片</t>
    <phoneticPr fontId="20" type="noConversion"/>
  </si>
  <si>
    <t>鍋</t>
    <phoneticPr fontId="20" type="noConversion"/>
  </si>
  <si>
    <t>(炸)</t>
    <phoneticPr fontId="20" type="noConversion"/>
  </si>
  <si>
    <t>竹</t>
    <phoneticPr fontId="20" type="noConversion"/>
  </si>
  <si>
    <t>紅</t>
    <phoneticPr fontId="20" type="noConversion"/>
  </si>
  <si>
    <t>木耳</t>
    <phoneticPr fontId="20" type="noConversion"/>
  </si>
  <si>
    <t>筍</t>
    <phoneticPr fontId="20" type="noConversion"/>
  </si>
  <si>
    <t>筍絲</t>
    <phoneticPr fontId="20" type="noConversion"/>
  </si>
  <si>
    <t>豆腐</t>
    <phoneticPr fontId="20" type="noConversion"/>
  </si>
  <si>
    <t>烏醋</t>
    <phoneticPr fontId="20" type="noConversion"/>
  </si>
  <si>
    <t>1.紅蘿蔔</t>
    <phoneticPr fontId="20" type="noConversion"/>
  </si>
  <si>
    <t>絲</t>
    <phoneticPr fontId="20" type="noConversion"/>
  </si>
  <si>
    <t>3.洋蔥</t>
    <phoneticPr fontId="20" type="noConversion"/>
  </si>
  <si>
    <t>4.紅蘿蔔</t>
    <phoneticPr fontId="20" type="noConversion"/>
  </si>
  <si>
    <t>5.馬鈴薯</t>
    <phoneticPr fontId="20" type="noConversion"/>
  </si>
  <si>
    <t>鮮</t>
    <phoneticPr fontId="20" type="noConversion"/>
  </si>
  <si>
    <t>2.高麗菜</t>
  </si>
  <si>
    <t>冬</t>
    <phoneticPr fontId="20" type="noConversion"/>
  </si>
  <si>
    <t>3.高麗菜</t>
    <phoneticPr fontId="20" type="noConversion"/>
  </si>
  <si>
    <t>1.黃瓜</t>
    <phoneticPr fontId="20" type="noConversion"/>
  </si>
  <si>
    <t>2.馬鈴薯</t>
    <phoneticPr fontId="20" type="noConversion"/>
  </si>
  <si>
    <t>腐</t>
    <phoneticPr fontId="20" type="noConversion"/>
  </si>
  <si>
    <t>4.濃湯粉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</si>
  <si>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</si>
  <si>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</si>
  <si>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</si>
  <si>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泰</t>
    <phoneticPr fontId="20" type="noConversion"/>
  </si>
  <si>
    <t>1.豬絞肉</t>
    <phoneticPr fontId="20" type="noConversion"/>
  </si>
  <si>
    <t>滷</t>
    <phoneticPr fontId="20" type="noConversion"/>
  </si>
  <si>
    <t>2.蒜酥</t>
    <phoneticPr fontId="20" type="noConversion"/>
  </si>
  <si>
    <t>九層塔</t>
    <phoneticPr fontId="20" type="noConversion"/>
  </si>
  <si>
    <t>雞翅</t>
    <phoneticPr fontId="20" type="noConversion"/>
  </si>
  <si>
    <t>打</t>
    <phoneticPr fontId="20" type="noConversion"/>
  </si>
  <si>
    <t>3.九層塔</t>
    <phoneticPr fontId="20" type="noConversion"/>
  </si>
  <si>
    <t>薑片</t>
    <phoneticPr fontId="20" type="noConversion"/>
  </si>
  <si>
    <t>4.蒜酥</t>
  </si>
  <si>
    <t>拋</t>
    <phoneticPr fontId="20" type="noConversion"/>
  </si>
  <si>
    <t>4.辣椒</t>
    <phoneticPr fontId="20" type="noConversion"/>
  </si>
  <si>
    <t>黑麻油</t>
    <phoneticPr fontId="20" type="noConversion"/>
  </si>
  <si>
    <t>豬</t>
    <phoneticPr fontId="20" type="noConversion"/>
  </si>
  <si>
    <t>5.洋蔥</t>
    <phoneticPr fontId="20" type="noConversion"/>
  </si>
  <si>
    <t>杏鮑菇</t>
    <phoneticPr fontId="20" type="noConversion"/>
  </si>
  <si>
    <t>蝦米</t>
    <phoneticPr fontId="20" type="noConversion"/>
  </si>
  <si>
    <t>山</t>
    <phoneticPr fontId="20" type="noConversion"/>
  </si>
  <si>
    <t>玉米蘿蔔湯</t>
    <phoneticPr fontId="20" type="noConversion"/>
  </si>
  <si>
    <t>1.新鮮竹筍</t>
    <phoneticPr fontId="20" type="noConversion"/>
  </si>
  <si>
    <t>供應商:大聚便當有限公司 住址:屏東縣內埔鄉豐田村興中二巷26號 負責人:林國榮 營養師:陳婉慈 電話:08-7798900</t>
    <phoneticPr fontId="20" type="noConversion"/>
  </si>
  <si>
    <r>
      <t xml:space="preserve">※本校一律使用國產豬※                           </t>
    </r>
    <r>
      <rPr>
        <b/>
        <sz val="9"/>
        <rFont val="標楷體"/>
        <family val="4"/>
        <charset val="136"/>
      </rPr>
      <t xml:space="preserve">    </t>
    </r>
    <r>
      <rPr>
        <b/>
        <sz val="8"/>
        <rFont val="標楷體"/>
        <family val="4"/>
        <charset val="136"/>
      </rPr>
      <t xml:space="preserve"> </t>
    </r>
    <phoneticPr fontId="20" type="noConversion"/>
  </si>
  <si>
    <t xml:space="preserve">   本菜單含有蛋、奶、堅果、花生、芝麻、魚類、大豆、含麩質等其製品，不適合對其過敏體質者食用</t>
    <phoneticPr fontId="20" type="noConversion"/>
  </si>
  <si>
    <t>鮮奶</t>
    <phoneticPr fontId="20" type="noConversion"/>
  </si>
  <si>
    <t>玉米炒蛋</t>
    <phoneticPr fontId="20" type="noConversion"/>
  </si>
  <si>
    <t>鮮奶每人1份</t>
    <phoneticPr fontId="20" type="noConversion"/>
  </si>
  <si>
    <t>醬燒洋蔥雞</t>
    <phoneticPr fontId="20" type="noConversion"/>
  </si>
  <si>
    <t>塊</t>
    <phoneticPr fontId="20" type="noConversion"/>
  </si>
  <si>
    <t>金針蛋花湯</t>
    <phoneticPr fontId="20" type="noConversion"/>
  </si>
  <si>
    <t>咖哩雞</t>
    <phoneticPr fontId="20" type="noConversion"/>
  </si>
  <si>
    <t>香滷雞塊</t>
    <phoneticPr fontId="20" type="noConversion"/>
  </si>
  <si>
    <t>蘑菇肉片</t>
    <phoneticPr fontId="20" type="noConversion"/>
  </si>
  <si>
    <t>時蔬炒花菜</t>
  </si>
  <si>
    <t>地瓜山粉圓甜湯</t>
    <phoneticPr fontId="20" type="noConversion"/>
  </si>
  <si>
    <t>綠豆仙草湯</t>
    <phoneticPr fontId="20" type="noConversion"/>
  </si>
  <si>
    <t>滷蛋</t>
    <phoneticPr fontId="20" type="noConversion"/>
  </si>
  <si>
    <t>日式燒肉丼</t>
    <phoneticPr fontId="20" type="noConversion"/>
  </si>
  <si>
    <t>茄汁肉醬麵</t>
    <phoneticPr fontId="20" type="noConversion"/>
  </si>
  <si>
    <t>絲瓜冬粉</t>
    <phoneticPr fontId="20" type="noConversion"/>
  </si>
  <si>
    <t>什錦味噌湯</t>
    <phoneticPr fontId="20" type="noConversion"/>
  </si>
  <si>
    <t>糖醋魚丁</t>
  </si>
  <si>
    <t>香酥肉排</t>
    <phoneticPr fontId="20" type="noConversion"/>
  </si>
  <si>
    <t>香薯龍骨湯</t>
    <phoneticPr fontId="20" type="noConversion"/>
  </si>
  <si>
    <t>什錦肉絲粥</t>
    <phoneticPr fontId="20" type="noConversion"/>
  </si>
  <si>
    <t>肉絲白菜</t>
    <phoneticPr fontId="20" type="noConversion"/>
  </si>
  <si>
    <t>蒜頭鮮菇雞</t>
    <phoneticPr fontId="20" type="noConversion"/>
  </si>
  <si>
    <t>冬瓜燜雞</t>
    <phoneticPr fontId="20" type="noConversion"/>
  </si>
  <si>
    <t>蘿蔔龍骨湯</t>
    <phoneticPr fontId="20" type="noConversion"/>
  </si>
  <si>
    <t>三杯雞</t>
    <phoneticPr fontId="20" type="noConversion"/>
  </si>
  <si>
    <t>海帶雙絲</t>
    <phoneticPr fontId="20" type="noConversion"/>
  </si>
  <si>
    <t>雞塊</t>
    <phoneticPr fontId="20" type="noConversion"/>
  </si>
  <si>
    <t>(滷)</t>
    <phoneticPr fontId="20" type="noConversion"/>
  </si>
  <si>
    <t>地</t>
    <phoneticPr fontId="20" type="noConversion"/>
  </si>
  <si>
    <t>地瓜</t>
    <phoneticPr fontId="20" type="noConversion"/>
  </si>
  <si>
    <t>山粉圓</t>
    <phoneticPr fontId="20" type="noConversion"/>
  </si>
  <si>
    <t>玉米</t>
    <phoneticPr fontId="20" type="noConversion"/>
  </si>
  <si>
    <t>金</t>
    <phoneticPr fontId="20" type="noConversion"/>
  </si>
  <si>
    <t>1.金針菇</t>
    <phoneticPr fontId="20" type="noConversion"/>
  </si>
  <si>
    <t>酥</t>
    <phoneticPr fontId="20" type="noConversion"/>
  </si>
  <si>
    <t>1.花椰菜</t>
    <phoneticPr fontId="20" type="noConversion"/>
  </si>
  <si>
    <t>1.高麗菜</t>
    <phoneticPr fontId="20" type="noConversion"/>
  </si>
  <si>
    <t>2.豆腐</t>
    <phoneticPr fontId="20" type="noConversion"/>
  </si>
  <si>
    <t>3.味噌</t>
    <phoneticPr fontId="20" type="noConversion"/>
  </si>
  <si>
    <t>洋</t>
    <phoneticPr fontId="20" type="noConversion"/>
  </si>
  <si>
    <t>蔥</t>
    <phoneticPr fontId="20" type="noConversion"/>
  </si>
  <si>
    <t>燜</t>
    <phoneticPr fontId="20" type="noConversion"/>
  </si>
  <si>
    <t>冬瓜</t>
    <phoneticPr fontId="20" type="noConversion"/>
  </si>
  <si>
    <t>薑絲</t>
    <phoneticPr fontId="20" type="noConversion"/>
  </si>
  <si>
    <t>仙</t>
    <phoneticPr fontId="20" type="noConversion"/>
  </si>
  <si>
    <t>草</t>
    <phoneticPr fontId="20" type="noConversion"/>
  </si>
  <si>
    <t>綠豆</t>
    <phoneticPr fontId="20" type="noConversion"/>
  </si>
  <si>
    <t>仙草</t>
    <phoneticPr fontId="20" type="noConversion"/>
  </si>
  <si>
    <t>帶</t>
    <phoneticPr fontId="20" type="noConversion"/>
  </si>
  <si>
    <t>雙</t>
    <phoneticPr fontId="20" type="noConversion"/>
  </si>
  <si>
    <t>海帶根</t>
    <phoneticPr fontId="20" type="noConversion"/>
  </si>
  <si>
    <t>龍骨</t>
    <phoneticPr fontId="20" type="noConversion"/>
  </si>
  <si>
    <t>蘑</t>
    <phoneticPr fontId="20" type="noConversion"/>
  </si>
  <si>
    <t>豬肉片</t>
    <phoneticPr fontId="20" type="noConversion"/>
  </si>
  <si>
    <t>蘑菇醬</t>
    <phoneticPr fontId="20" type="noConversion"/>
  </si>
  <si>
    <t>絲瓜</t>
    <phoneticPr fontId="20" type="noConversion"/>
  </si>
  <si>
    <t>冬粉</t>
    <phoneticPr fontId="20" type="noConversion"/>
  </si>
  <si>
    <t>糖</t>
    <phoneticPr fontId="20" type="noConversion"/>
  </si>
  <si>
    <t>醋</t>
    <phoneticPr fontId="20" type="noConversion"/>
  </si>
  <si>
    <t>彩椒</t>
    <phoneticPr fontId="20" type="noConversion"/>
  </si>
  <si>
    <t>大</t>
    <phoneticPr fontId="20" type="noConversion"/>
  </si>
  <si>
    <t>溪</t>
    <phoneticPr fontId="20" type="noConversion"/>
  </si>
  <si>
    <t>豆乾</t>
    <phoneticPr fontId="20" type="noConversion"/>
  </si>
  <si>
    <t>大溪豆乾</t>
    <phoneticPr fontId="20" type="noConversion"/>
  </si>
  <si>
    <t>粥</t>
    <phoneticPr fontId="20" type="noConversion"/>
  </si>
  <si>
    <t>茄</t>
    <phoneticPr fontId="20" type="noConversion"/>
  </si>
  <si>
    <t>汁</t>
    <phoneticPr fontId="20" type="noConversion"/>
  </si>
  <si>
    <t>6.絞肉</t>
    <phoneticPr fontId="20" type="noConversion"/>
  </si>
  <si>
    <t>2.茄汁醬</t>
    <phoneticPr fontId="20" type="noConversion"/>
  </si>
  <si>
    <t>井</t>
    <phoneticPr fontId="20" type="noConversion"/>
  </si>
  <si>
    <t>味霖</t>
    <phoneticPr fontId="20" type="noConversion"/>
  </si>
  <si>
    <t>香滷大溪豆乾</t>
    <phoneticPr fontId="20" type="noConversion"/>
  </si>
  <si>
    <t>(蒸)</t>
    <phoneticPr fontId="20" type="noConversion"/>
  </si>
  <si>
    <t>玉米肉末</t>
    <phoneticPr fontId="20" type="noConversion"/>
  </si>
  <si>
    <t>3/2 ＜一＞</t>
    <phoneticPr fontId="20" type="noConversion"/>
  </si>
  <si>
    <t>3/3 ＜二＞</t>
    <phoneticPr fontId="20" type="noConversion"/>
  </si>
  <si>
    <t>3/4 ＜三＞</t>
    <phoneticPr fontId="20" type="noConversion"/>
  </si>
  <si>
    <t>3/6 ＜五＞</t>
    <phoneticPr fontId="20" type="noConversion"/>
  </si>
  <si>
    <t>3/9 ＜一＞</t>
    <phoneticPr fontId="20" type="noConversion"/>
  </si>
  <si>
    <t>3/10 ＜二＞</t>
    <phoneticPr fontId="20" type="noConversion"/>
  </si>
  <si>
    <t>3/11 ＜三＞</t>
    <phoneticPr fontId="20" type="noConversion"/>
  </si>
  <si>
    <t>3/12 ＜四＞</t>
    <phoneticPr fontId="20" type="noConversion"/>
  </si>
  <si>
    <t>3/13 ＜五＞</t>
    <phoneticPr fontId="20" type="noConversion"/>
  </si>
  <si>
    <t>3/16 ＜一＞</t>
    <phoneticPr fontId="20" type="noConversion"/>
  </si>
  <si>
    <t>3/17 ＜二＞</t>
    <phoneticPr fontId="20" type="noConversion"/>
  </si>
  <si>
    <t>3/18 ＜三＞</t>
    <phoneticPr fontId="20" type="noConversion"/>
  </si>
  <si>
    <t>3/19 ＜四＞</t>
    <phoneticPr fontId="20" type="noConversion"/>
  </si>
  <si>
    <t>3/20 ＜五＞</t>
    <phoneticPr fontId="20" type="noConversion"/>
  </si>
  <si>
    <t>3/23 ＜一＞</t>
    <phoneticPr fontId="20" type="noConversion"/>
  </si>
  <si>
    <t>3/24 ＜二＞</t>
    <phoneticPr fontId="20" type="noConversion"/>
  </si>
  <si>
    <t>3/25 ＜三＞</t>
    <phoneticPr fontId="20" type="noConversion"/>
  </si>
  <si>
    <t>3/26 ＜四＞</t>
    <phoneticPr fontId="20" type="noConversion"/>
  </si>
  <si>
    <t>3/27 ＜五＞</t>
    <phoneticPr fontId="20" type="noConversion"/>
  </si>
  <si>
    <t>3/30 ＜一＞</t>
    <phoneticPr fontId="20" type="noConversion"/>
  </si>
  <si>
    <t>3/31 ＜二＞</t>
    <phoneticPr fontId="20" type="noConversion"/>
  </si>
  <si>
    <t>蔬菜味噌湯</t>
    <phoneticPr fontId="20" type="noConversion"/>
  </si>
  <si>
    <t>紅絲炒蛋</t>
    <phoneticPr fontId="20" type="noConversion"/>
  </si>
  <si>
    <t>洋蔥炒蛋</t>
    <phoneticPr fontId="20" type="noConversion"/>
  </si>
  <si>
    <t>115年3月營養午餐</t>
    <phoneticPr fontId="20" type="noConversion"/>
  </si>
  <si>
    <t>鮮肉包</t>
    <phoneticPr fontId="20" type="noConversion"/>
  </si>
  <si>
    <t>蔬菜黑輪</t>
    <phoneticPr fontId="20" type="noConversion"/>
  </si>
  <si>
    <t>關東煮</t>
    <phoneticPr fontId="20" type="noConversion"/>
  </si>
  <si>
    <t>風味高麗菜</t>
    <phoneticPr fontId="20" type="noConversion"/>
  </si>
  <si>
    <t>時蔬炒肉絲</t>
    <phoneticPr fontId="20" type="noConversion"/>
  </si>
  <si>
    <t>日式蒸蛋</t>
    <phoneticPr fontId="20" type="noConversion"/>
  </si>
  <si>
    <t>麻油雞</t>
    <phoneticPr fontId="20" type="noConversion"/>
  </si>
  <si>
    <t>塔香杏鮑菇</t>
    <phoneticPr fontId="20" type="noConversion"/>
  </si>
  <si>
    <r>
      <t xml:space="preserve">3/5 ＜四＞    </t>
    </r>
    <r>
      <rPr>
        <b/>
        <sz val="10"/>
        <rFont val="新細明體"/>
        <family val="1"/>
        <charset val="136"/>
      </rPr>
      <t>高鈣飲食日</t>
    </r>
    <phoneticPr fontId="20" type="noConversion"/>
  </si>
  <si>
    <t>咖哩肉片</t>
    <phoneticPr fontId="20" type="noConversion"/>
  </si>
  <si>
    <t>客家小炒</t>
    <phoneticPr fontId="20" type="noConversion"/>
  </si>
  <si>
    <t>回鍋肉片</t>
    <phoneticPr fontId="20" type="noConversion"/>
  </si>
  <si>
    <t>肉絲炒麵</t>
    <phoneticPr fontId="20" type="noConversion"/>
  </si>
  <si>
    <t>蘿蔔雞肉湯</t>
    <phoneticPr fontId="20" type="noConversion"/>
  </si>
  <si>
    <t>沙茶炒肉片</t>
    <phoneticPr fontId="20" type="noConversion"/>
  </si>
  <si>
    <t xml:space="preserve"> 114學年度    第二學期  第4週學生午餐供應週期性食譜設計表</t>
    <phoneticPr fontId="20" type="noConversion"/>
  </si>
  <si>
    <t>1.雞蛋</t>
    <phoneticPr fontId="20" type="noConversion"/>
  </si>
  <si>
    <t>蔬菜蛋花湯</t>
    <phoneticPr fontId="20" type="noConversion"/>
  </si>
  <si>
    <t>翅</t>
    <phoneticPr fontId="20" type="noConversion"/>
  </si>
  <si>
    <t>鮮菇</t>
    <phoneticPr fontId="20" type="noConversion"/>
  </si>
  <si>
    <t>1.時蔬</t>
    <phoneticPr fontId="20" type="noConversion"/>
  </si>
  <si>
    <t>3.玉米</t>
    <phoneticPr fontId="20" type="noConversion"/>
  </si>
  <si>
    <t>蒸</t>
    <phoneticPr fontId="20" type="noConversion"/>
  </si>
  <si>
    <t>油腐味噌湯</t>
    <phoneticPr fontId="20" type="noConversion"/>
  </si>
  <si>
    <t>3.海芽</t>
    <phoneticPr fontId="20" type="noConversion"/>
  </si>
  <si>
    <t>3.時蔬</t>
    <phoneticPr fontId="20" type="noConversion"/>
  </si>
  <si>
    <t>油</t>
    <phoneticPr fontId="20" type="noConversion"/>
  </si>
  <si>
    <t>1.油豆腐</t>
    <phoneticPr fontId="20" type="noConversion"/>
  </si>
  <si>
    <t xml:space="preserve"> 114學年度    第二學期  第6週學生午餐供應週期性食譜設計表</t>
    <phoneticPr fontId="20" type="noConversion"/>
  </si>
  <si>
    <t xml:space="preserve"> 114學年度    第二學期  第5週學生午餐供應週期性食譜設計表</t>
    <phoneticPr fontId="20" type="noConversion"/>
  </si>
  <si>
    <t>蘿蔔</t>
    <phoneticPr fontId="20" type="noConversion"/>
  </si>
  <si>
    <t>3.絞肉</t>
    <phoneticPr fontId="20" type="noConversion"/>
  </si>
  <si>
    <t>4.高麗菜</t>
    <phoneticPr fontId="20" type="noConversion"/>
  </si>
  <si>
    <t>5.油炸蔥</t>
    <phoneticPr fontId="20" type="noConversion"/>
  </si>
  <si>
    <t>6.香菇</t>
    <phoneticPr fontId="20" type="noConversion"/>
  </si>
  <si>
    <t>塔</t>
    <phoneticPr fontId="20" type="noConversion"/>
  </si>
  <si>
    <t>杏</t>
    <phoneticPr fontId="20" type="noConversion"/>
  </si>
  <si>
    <t>鮑</t>
    <phoneticPr fontId="20" type="noConversion"/>
  </si>
  <si>
    <t>2.九層塔</t>
    <phoneticPr fontId="20" type="noConversion"/>
  </si>
  <si>
    <t>冬瓜雞肉湯</t>
    <phoneticPr fontId="20" type="noConversion"/>
  </si>
  <si>
    <t>回</t>
    <phoneticPr fontId="20" type="noConversion"/>
  </si>
  <si>
    <t>2.時蔬</t>
    <phoneticPr fontId="20" type="noConversion"/>
  </si>
  <si>
    <t>2.豆瓣醬</t>
    <phoneticPr fontId="20" type="noConversion"/>
  </si>
  <si>
    <t>麻</t>
    <phoneticPr fontId="20" type="noConversion"/>
  </si>
  <si>
    <t>2.麻油</t>
    <phoneticPr fontId="20" type="noConversion"/>
  </si>
  <si>
    <t>3.杏鮑菇</t>
    <phoneticPr fontId="20" type="noConversion"/>
  </si>
  <si>
    <t>4.薑片</t>
    <phoneticPr fontId="20" type="noConversion"/>
  </si>
  <si>
    <t>黑輪條</t>
    <phoneticPr fontId="20" type="noConversion"/>
  </si>
  <si>
    <t>黑</t>
    <phoneticPr fontId="20" type="noConversion"/>
  </si>
  <si>
    <t>輪</t>
    <phoneticPr fontId="20" type="noConversion"/>
  </si>
  <si>
    <t>5.高麗菜</t>
    <phoneticPr fontId="20" type="noConversion"/>
  </si>
  <si>
    <t>豆薯龍骨湯</t>
    <phoneticPr fontId="20" type="noConversion"/>
  </si>
  <si>
    <t>小黃瓜</t>
    <phoneticPr fontId="20" type="noConversion"/>
  </si>
  <si>
    <t>客</t>
    <phoneticPr fontId="20" type="noConversion"/>
  </si>
  <si>
    <t>家</t>
    <phoneticPr fontId="20" type="noConversion"/>
  </si>
  <si>
    <t>小</t>
    <phoneticPr fontId="20" type="noConversion"/>
  </si>
  <si>
    <t>豆干</t>
    <phoneticPr fontId="20" type="noConversion"/>
  </si>
  <si>
    <t>乾魷魚</t>
    <phoneticPr fontId="20" type="noConversion"/>
  </si>
  <si>
    <t>青蔥</t>
    <phoneticPr fontId="20" type="noConversion"/>
  </si>
  <si>
    <t>包</t>
    <phoneticPr fontId="20" type="noConversion"/>
  </si>
  <si>
    <t>海帶結</t>
    <phoneticPr fontId="20" type="noConversion"/>
  </si>
  <si>
    <t>米血</t>
    <phoneticPr fontId="20" type="noConversion"/>
  </si>
  <si>
    <t>凍豆腐</t>
    <phoneticPr fontId="20" type="noConversion"/>
  </si>
  <si>
    <t>關</t>
    <phoneticPr fontId="20" type="noConversion"/>
  </si>
  <si>
    <t>東</t>
    <phoneticPr fontId="20" type="noConversion"/>
  </si>
  <si>
    <t>煮</t>
    <phoneticPr fontId="20" type="noConversion"/>
  </si>
  <si>
    <t>風</t>
    <phoneticPr fontId="20" type="noConversion"/>
  </si>
  <si>
    <t>高</t>
    <phoneticPr fontId="20" type="noConversion"/>
  </si>
  <si>
    <t>麗</t>
    <phoneticPr fontId="20" type="noConversion"/>
  </si>
  <si>
    <t>3.木耳</t>
    <phoneticPr fontId="20" type="noConversion"/>
  </si>
  <si>
    <t xml:space="preserve"> 114學年度    第二學期  第2週學生午餐供應週期性食譜設計表</t>
    <phoneticPr fontId="20" type="noConversion"/>
  </si>
  <si>
    <t xml:space="preserve"> 114學年度    第二學期  第3週學生午餐供應週期性食譜設計表</t>
    <phoneticPr fontId="20" type="noConversion"/>
  </si>
  <si>
    <t>國小1~3</t>
    <phoneticPr fontId="20" type="noConversion"/>
  </si>
  <si>
    <t>國小4~6</t>
    <phoneticPr fontId="20" type="noConversion"/>
  </si>
  <si>
    <t>勝利國小</t>
    <phoneticPr fontId="20" type="noConversion"/>
  </si>
  <si>
    <t>芝麻        糙米飯</t>
    <phoneticPr fontId="20" type="noConversion"/>
  </si>
  <si>
    <t>燕麥飯</t>
    <phoneticPr fontId="20" type="noConversion"/>
  </si>
  <si>
    <t>保久乳</t>
    <phoneticPr fontId="20" type="noConversion"/>
  </si>
  <si>
    <t>優酪乳</t>
    <phoneticPr fontId="20" type="noConversion"/>
  </si>
  <si>
    <t>保久乳每人1份</t>
    <phoneticPr fontId="20" type="noConversion"/>
  </si>
  <si>
    <t>優酪乳每人1份</t>
    <phoneticPr fontId="20" type="noConversion"/>
  </si>
  <si>
    <t>地瓜飯</t>
    <phoneticPr fontId="20" type="noConversion"/>
  </si>
  <si>
    <t>芝麻糙米</t>
    <phoneticPr fontId="20" type="noConversion"/>
  </si>
  <si>
    <t>芝麻糙米飯</t>
    <phoneticPr fontId="20" type="noConversion"/>
  </si>
  <si>
    <t>燕</t>
    <phoneticPr fontId="20" type="noConversion"/>
  </si>
  <si>
    <t>麥</t>
    <phoneticPr fontId="20" type="noConversion"/>
  </si>
  <si>
    <t>燕麥</t>
    <phoneticPr fontId="20" type="noConversion"/>
  </si>
  <si>
    <t>蒜燒魚丁</t>
    <phoneticPr fontId="20" type="noConversion"/>
  </si>
  <si>
    <t>炭烤雞翅</t>
    <phoneticPr fontId="20" type="noConversion"/>
  </si>
  <si>
    <t>菇菇龍骨湯</t>
    <phoneticPr fontId="20" type="noConversion"/>
  </si>
  <si>
    <t>寬冬粉</t>
    <phoneticPr fontId="20" type="noConversion"/>
  </si>
  <si>
    <t xml:space="preserve">杏鮑菇 </t>
  </si>
  <si>
    <t>黑胡椒雞</t>
    <phoneticPr fontId="20" type="noConversion"/>
  </si>
  <si>
    <t>胡</t>
    <phoneticPr fontId="20" type="noConversion"/>
  </si>
  <si>
    <t>椒</t>
    <phoneticPr fontId="20" type="noConversion"/>
  </si>
  <si>
    <t>黑胡椒醬</t>
    <phoneticPr fontId="20" type="noConversion"/>
  </si>
  <si>
    <t>炭</t>
    <phoneticPr fontId="20" type="noConversion"/>
  </si>
  <si>
    <t>烤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</si>
</sst>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10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b/>
      <sz val="9"/>
      <color rgb="FF00B0F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00B0F0"/>
      <name val="新細明體"/>
      <family val="1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sz val="10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6"/>
      <color indexed="6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b/>
      <sz val="9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8"/>
      <color theme="8" tint="-0.249977111117893"/>
      <name val="新細明體"/>
      <family val="1"/>
      <charset val="136"/>
    </font>
    <font>
      <b/>
      <sz val="9"/>
      <color theme="8" tint="-0.249977111117893"/>
      <name val="新細明體"/>
      <family val="1"/>
      <charset val="136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0" fillId="0" borderId="0"/>
  </cellStyleXfs>
  <cellXfs count="513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Border="1" applyAlignment="1">
      <alignment vertical="center" shrinkToFit="1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top" wrapText="1"/>
    </xf>
    <xf numFmtId="49" fontId="26" fillId="0" borderId="10" xfId="0" applyNumberFormat="1" applyFont="1" applyBorder="1" applyAlignment="1">
      <alignment horizontal="left" vertical="center"/>
    </xf>
    <xf numFmtId="179" fontId="28" fillId="0" borderId="0" xfId="0" applyNumberFormat="1" applyFont="1">
      <alignment vertical="center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shrinkToFit="1"/>
    </xf>
    <xf numFmtId="49" fontId="37" fillId="0" borderId="19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50" fillId="0" borderId="10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shrinkToFit="1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Border="1" applyAlignment="1">
      <alignment horizontal="center" vertical="center" shrinkToFit="1"/>
    </xf>
    <xf numFmtId="177" fontId="27" fillId="0" borderId="10" xfId="0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5" fillId="0" borderId="10" xfId="0" applyFont="1" applyBorder="1" applyAlignment="1">
      <alignment vertical="center" shrinkToFit="1"/>
    </xf>
    <xf numFmtId="179" fontId="65" fillId="0" borderId="10" xfId="0" applyNumberFormat="1" applyFont="1" applyBorder="1">
      <alignment vertical="center"/>
    </xf>
    <xf numFmtId="0" fontId="65" fillId="0" borderId="10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65" fillId="0" borderId="10" xfId="0" applyFont="1" applyBorder="1" applyAlignment="1">
      <alignment horizontal="center" vertical="center" shrinkToFit="1"/>
    </xf>
    <xf numFmtId="179" fontId="65" fillId="0" borderId="10" xfId="0" applyNumberFormat="1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77" fontId="65" fillId="0" borderId="10" xfId="0" applyNumberFormat="1" applyFont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Font="1" applyFill="1" applyBorder="1" applyAlignment="1">
      <alignment horizontal="left" vertical="center" shrinkToFit="1"/>
    </xf>
    <xf numFmtId="0" fontId="29" fillId="24" borderId="10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wrapText="1"/>
    </xf>
    <xf numFmtId="0" fontId="71" fillId="0" borderId="10" xfId="0" applyFont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9" fillId="0" borderId="10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top" wrapText="1"/>
    </xf>
    <xf numFmtId="49" fontId="37" fillId="0" borderId="15" xfId="0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top" wrapText="1"/>
    </xf>
    <xf numFmtId="176" fontId="29" fillId="0" borderId="10" xfId="0" applyNumberFormat="1" applyFont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wrapText="1"/>
    </xf>
    <xf numFmtId="49" fontId="37" fillId="0" borderId="11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48" fillId="0" borderId="10" xfId="0" applyNumberFormat="1" applyFont="1" applyBorder="1" applyAlignment="1">
      <alignment vertical="center" shrinkToFit="1"/>
    </xf>
    <xf numFmtId="0" fontId="49" fillId="0" borderId="10" xfId="0" applyFont="1" applyBorder="1" applyAlignment="1">
      <alignment horizontal="center" vertical="center" shrinkToFit="1"/>
    </xf>
    <xf numFmtId="176" fontId="59" fillId="0" borderId="10" xfId="0" applyNumberFormat="1" applyFont="1" applyBorder="1" applyAlignment="1">
      <alignment horizontal="center" vertical="center" shrinkToFit="1"/>
    </xf>
    <xf numFmtId="177" fontId="27" fillId="0" borderId="18" xfId="0" applyNumberFormat="1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4" fillId="0" borderId="10" xfId="0" applyFont="1" applyBorder="1" applyAlignment="1">
      <alignment horizontal="center" vertical="center" shrinkToFit="1"/>
    </xf>
    <xf numFmtId="179" fontId="74" fillId="0" borderId="10" xfId="0" applyNumberFormat="1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/>
    </xf>
    <xf numFmtId="178" fontId="32" fillId="0" borderId="31" xfId="0" applyNumberFormat="1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2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Border="1" applyAlignment="1">
      <alignment horizontal="center" vertical="center" shrinkToFit="1"/>
    </xf>
    <xf numFmtId="176" fontId="39" fillId="0" borderId="10" xfId="0" applyNumberFormat="1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4" fillId="0" borderId="10" xfId="0" applyFont="1" applyBorder="1" applyAlignment="1">
      <alignment horizontal="center" wrapText="1"/>
    </xf>
    <xf numFmtId="0" fontId="64" fillId="0" borderId="10" xfId="0" applyFont="1" applyBorder="1" applyAlignment="1">
      <alignment horizontal="center" vertical="center" shrinkToFit="1"/>
    </xf>
    <xf numFmtId="0" fontId="75" fillId="0" borderId="10" xfId="0" applyFont="1" applyBorder="1" applyAlignment="1">
      <alignment horizontal="center" vertical="center" shrinkToFit="1"/>
    </xf>
    <xf numFmtId="49" fontId="28" fillId="0" borderId="10" xfId="0" applyNumberFormat="1" applyFont="1" applyBorder="1">
      <alignment vertical="center"/>
    </xf>
    <xf numFmtId="0" fontId="28" fillId="0" borderId="10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Border="1" applyAlignment="1">
      <alignment horizontal="center" wrapText="1"/>
    </xf>
    <xf numFmtId="0" fontId="69" fillId="0" borderId="10" xfId="0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wrapText="1"/>
    </xf>
    <xf numFmtId="176" fontId="29" fillId="0" borderId="16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3" fillId="24" borderId="25" xfId="0" applyFont="1" applyFill="1" applyBorder="1" applyAlignment="1">
      <alignment horizontal="justify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8" fillId="24" borderId="16" xfId="0" applyFont="1" applyFill="1" applyBorder="1" applyAlignment="1">
      <alignment horizontal="center" vertical="center" shrinkToFit="1"/>
    </xf>
    <xf numFmtId="176" fontId="29" fillId="0" borderId="11" xfId="0" applyNumberFormat="1" applyFont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4" fillId="0" borderId="11" xfId="0" applyFont="1" applyBorder="1" applyAlignment="1">
      <alignment horizontal="center" wrapText="1"/>
    </xf>
    <xf numFmtId="0" fontId="37" fillId="0" borderId="11" xfId="0" applyFont="1" applyBorder="1" applyAlignment="1">
      <alignment horizontal="center" wrapText="1"/>
    </xf>
    <xf numFmtId="177" fontId="69" fillId="0" borderId="11" xfId="0" applyNumberFormat="1" applyFont="1" applyBorder="1" applyAlignment="1">
      <alignment horizontal="center" vertical="center" shrinkToFit="1"/>
    </xf>
    <xf numFmtId="177" fontId="65" fillId="0" borderId="10" xfId="0" applyNumberFormat="1" applyFont="1" applyBorder="1" applyAlignment="1">
      <alignment horizontal="center" vertical="center" shrinkToFi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center" vertical="top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79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180" fontId="32" fillId="0" borderId="11" xfId="0" applyNumberFormat="1" applyFont="1" applyBorder="1" applyAlignment="1">
      <alignment horizontal="center" vertical="center" wrapText="1"/>
    </xf>
    <xf numFmtId="0" fontId="67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Font="1" applyFill="1" applyBorder="1" applyAlignment="1">
      <alignment horizontal="center" vertical="center" shrinkToFit="1"/>
    </xf>
    <xf numFmtId="0" fontId="27" fillId="24" borderId="18" xfId="0" applyFont="1" applyFill="1" applyBorder="1" applyAlignment="1">
      <alignment horizontal="center" vertical="center" shrinkToFit="1"/>
    </xf>
    <xf numFmtId="0" fontId="59" fillId="24" borderId="10" xfId="0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2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2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79" fillId="24" borderId="11" xfId="0" applyNumberFormat="1" applyFont="1" applyFill="1" applyBorder="1" applyAlignment="1">
      <alignment horizontal="center" vertical="center" shrinkToFi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43" fillId="24" borderId="15" xfId="0" applyFont="1" applyFill="1" applyBorder="1" applyAlignment="1">
      <alignment horizontal="center" vertical="top" wrapText="1"/>
    </xf>
    <xf numFmtId="0" fontId="26" fillId="24" borderId="10" xfId="0" quotePrefix="1" applyFont="1" applyFill="1" applyBorder="1" applyAlignment="1">
      <alignment horizontal="center" vertical="center"/>
    </xf>
    <xf numFmtId="49" fontId="37" fillId="0" borderId="0" xfId="0" applyNumberFormat="1" applyFont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72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4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shrinkToFit="1"/>
    </xf>
    <xf numFmtId="0" fontId="29" fillId="24" borderId="11" xfId="0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2" fillId="24" borderId="11" xfId="0" applyFont="1" applyFill="1" applyBorder="1" applyAlignment="1">
      <alignment horizontal="center" vertical="top" wrapText="1"/>
    </xf>
    <xf numFmtId="0" fontId="72" fillId="0" borderId="11" xfId="0" applyFont="1" applyBorder="1" applyAlignment="1">
      <alignment horizontal="center" vertical="center" wrapText="1"/>
    </xf>
    <xf numFmtId="0" fontId="65" fillId="0" borderId="11" xfId="0" applyFont="1" applyBorder="1">
      <alignment vertical="center"/>
    </xf>
    <xf numFmtId="0" fontId="74" fillId="0" borderId="11" xfId="0" applyFont="1" applyBorder="1" applyAlignment="1">
      <alignment horizontal="center" vertical="center"/>
    </xf>
    <xf numFmtId="0" fontId="65" fillId="0" borderId="11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65" fillId="0" borderId="0" xfId="0" applyFont="1">
      <alignment vertical="center"/>
    </xf>
    <xf numFmtId="0" fontId="74" fillId="0" borderId="0" xfId="0" applyFont="1" applyAlignment="1">
      <alignment horizontal="center" vertical="center"/>
    </xf>
    <xf numFmtId="177" fontId="74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177" fontId="65" fillId="0" borderId="0" xfId="0" applyNumberFormat="1" applyFont="1" applyAlignment="1">
      <alignment horizontal="center" vertical="center"/>
    </xf>
    <xf numFmtId="0" fontId="0" fillId="0" borderId="17" xfId="0" applyBorder="1">
      <alignment vertical="center"/>
    </xf>
    <xf numFmtId="0" fontId="82" fillId="0" borderId="23" xfId="0" applyFont="1" applyBorder="1" applyAlignment="1">
      <alignment horizontal="center" vertical="center" wrapText="1"/>
    </xf>
    <xf numFmtId="0" fontId="83" fillId="0" borderId="23" xfId="0" applyFont="1" applyBorder="1" applyAlignment="1">
      <alignment horizontal="center" vertical="center" wrapText="1"/>
    </xf>
    <xf numFmtId="0" fontId="65" fillId="0" borderId="11" xfId="0" applyFont="1" applyBorder="1" applyAlignment="1">
      <alignment vertical="center" shrinkToFit="1"/>
    </xf>
    <xf numFmtId="178" fontId="32" fillId="0" borderId="34" xfId="0" applyNumberFormat="1" applyFont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Font="1" applyFill="1" applyBorder="1" applyAlignment="1">
      <alignment horizontal="center" vertical="center" shrinkToFit="1"/>
    </xf>
    <xf numFmtId="0" fontId="85" fillId="0" borderId="10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45" fillId="24" borderId="11" xfId="0" applyFont="1" applyFill="1" applyBorder="1" applyAlignment="1">
      <alignment horizontal="center" vertical="center" wrapText="1"/>
    </xf>
    <xf numFmtId="49" fontId="26" fillId="24" borderId="10" xfId="0" applyNumberFormat="1" applyFont="1" applyFill="1" applyBorder="1">
      <alignment vertical="center"/>
    </xf>
    <xf numFmtId="0" fontId="67" fillId="24" borderId="12" xfId="0" applyFont="1" applyFill="1" applyBorder="1" applyAlignment="1">
      <alignment horizontal="center" vertical="center" wrapText="1"/>
    </xf>
    <xf numFmtId="0" fontId="86" fillId="0" borderId="10" xfId="0" applyFont="1" applyBorder="1" applyAlignment="1">
      <alignment horizontal="left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76" fontId="84" fillId="24" borderId="10" xfId="0" applyNumberFormat="1" applyFont="1" applyFill="1" applyBorder="1" applyAlignment="1">
      <alignment horizontal="center" vertical="center" shrinkToFit="1"/>
    </xf>
    <xf numFmtId="0" fontId="88" fillId="24" borderId="10" xfId="0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0" fontId="85" fillId="24" borderId="10" xfId="0" applyFont="1" applyFill="1" applyBorder="1" applyAlignment="1">
      <alignment horizontal="center" vertical="center" shrinkToFit="1"/>
    </xf>
    <xf numFmtId="49" fontId="26" fillId="24" borderId="17" xfId="0" applyNumberFormat="1" applyFont="1" applyFill="1" applyBorder="1" applyAlignment="1">
      <alignment horizontal="center" vertical="center"/>
    </xf>
    <xf numFmtId="181" fontId="84" fillId="24" borderId="10" xfId="0" applyNumberFormat="1" applyFont="1" applyFill="1" applyBorder="1" applyAlignment="1">
      <alignment horizontal="center" vertical="center" shrinkToFit="1"/>
    </xf>
    <xf numFmtId="0" fontId="57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wrapTex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top" wrapText="1"/>
    </xf>
    <xf numFmtId="49" fontId="26" fillId="0" borderId="10" xfId="0" applyNumberFormat="1" applyFont="1" applyBorder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72" fillId="0" borderId="15" xfId="0" applyNumberFormat="1" applyFont="1" applyBorder="1" applyAlignment="1">
      <alignment horizontal="center" vertical="center"/>
    </xf>
    <xf numFmtId="0" fontId="89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2" fontId="26" fillId="24" borderId="16" xfId="0" applyNumberFormat="1" applyFont="1" applyFill="1" applyBorder="1" applyAlignment="1">
      <alignment horizontal="center" vertical="top" wrapText="1"/>
    </xf>
    <xf numFmtId="2" fontId="26" fillId="24" borderId="11" xfId="0" applyNumberFormat="1" applyFont="1" applyFill="1" applyBorder="1" applyAlignment="1">
      <alignment horizontal="center" vertical="top" wrapText="1"/>
    </xf>
    <xf numFmtId="2" fontId="26" fillId="24" borderId="10" xfId="0" applyNumberFormat="1" applyFont="1" applyFill="1" applyBorder="1" applyAlignment="1">
      <alignment horizontal="center" vertical="top" wrapText="1"/>
    </xf>
    <xf numFmtId="0" fontId="16" fillId="24" borderId="17" xfId="0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0" fontId="90" fillId="0" borderId="10" xfId="0" applyFont="1" applyBorder="1" applyAlignment="1">
      <alignment horizontal="center" wrapText="1"/>
    </xf>
    <xf numFmtId="0" fontId="91" fillId="0" borderId="10" xfId="0" applyFont="1" applyBorder="1" applyAlignment="1">
      <alignment horizontal="left" vertical="center" wrapText="1"/>
    </xf>
    <xf numFmtId="0" fontId="28" fillId="24" borderId="0" xfId="0" applyFont="1" applyFill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5" xfId="0" applyNumberFormat="1" applyFont="1" applyBorder="1" applyAlignment="1">
      <alignment horizontal="center" vertical="center"/>
    </xf>
    <xf numFmtId="180" fontId="32" fillId="0" borderId="12" xfId="0" applyNumberFormat="1" applyFont="1" applyBorder="1" applyAlignment="1">
      <alignment horizontal="center" vertical="center" shrinkToFit="1"/>
    </xf>
    <xf numFmtId="0" fontId="68" fillId="24" borderId="11" xfId="0" applyFont="1" applyFill="1" applyBorder="1" applyAlignment="1">
      <alignment horizontal="center" vertical="center" wrapText="1"/>
    </xf>
    <xf numFmtId="0" fontId="68" fillId="24" borderId="12" xfId="0" applyFont="1" applyFill="1" applyBorder="1" applyAlignment="1">
      <alignment horizontal="center" vertical="center" wrapText="1"/>
    </xf>
    <xf numFmtId="0" fontId="53" fillId="24" borderId="0" xfId="0" applyFont="1" applyFill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26" fillId="0" borderId="10" xfId="0" applyFont="1" applyBorder="1" applyAlignment="1">
      <alignment wrapText="1"/>
    </xf>
    <xf numFmtId="49" fontId="26" fillId="24" borderId="11" xfId="0" applyNumberFormat="1" applyFont="1" applyFill="1" applyBorder="1" applyAlignment="1">
      <alignment horizontal="left" vertical="center"/>
    </xf>
    <xf numFmtId="0" fontId="26" fillId="24" borderId="0" xfId="0" applyFont="1" applyFill="1" applyAlignment="1">
      <alignment horizontal="center" vertical="center" wrapText="1"/>
    </xf>
    <xf numFmtId="0" fontId="57" fillId="24" borderId="0" xfId="0" applyFont="1" applyFill="1" applyAlignment="1">
      <alignment horizontal="center" vertical="center" wrapText="1"/>
    </xf>
    <xf numFmtId="0" fontId="76" fillId="24" borderId="0" xfId="0" applyFont="1" applyFill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6" fillId="24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76" fillId="24" borderId="0" xfId="0" applyFont="1" applyFill="1" applyAlignment="1">
      <alignment horizontal="left" vertical="center" wrapText="1"/>
    </xf>
    <xf numFmtId="0" fontId="76" fillId="0" borderId="0" xfId="0" applyFont="1" applyAlignment="1">
      <alignment horizontal="left" vertical="center" wrapText="1"/>
    </xf>
    <xf numFmtId="0" fontId="37" fillId="24" borderId="15" xfId="0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left" vertical="top" wrapText="1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left" vertical="center" wrapText="1"/>
    </xf>
    <xf numFmtId="0" fontId="26" fillId="24" borderId="0" xfId="0" applyFont="1" applyFill="1" applyAlignment="1">
      <alignment horizontal="center" vertical="top" wrapText="1"/>
    </xf>
    <xf numFmtId="0" fontId="26" fillId="0" borderId="0" xfId="0" applyFont="1" applyAlignment="1">
      <alignment horizontal="center" vertical="center" wrapText="1"/>
    </xf>
    <xf numFmtId="177" fontId="27" fillId="25" borderId="0" xfId="0" applyNumberFormat="1" applyFont="1" applyFill="1" applyAlignment="1">
      <alignment horizontal="center" vertical="center" shrinkToFit="1"/>
    </xf>
    <xf numFmtId="0" fontId="27" fillId="24" borderId="0" xfId="0" applyFont="1" applyFill="1" applyAlignment="1">
      <alignment horizontal="center" vertical="center" shrinkToFit="1"/>
    </xf>
    <xf numFmtId="0" fontId="28" fillId="0" borderId="0" xfId="0" applyFont="1" applyAlignment="1">
      <alignment vertical="top" wrapText="1"/>
    </xf>
    <xf numFmtId="0" fontId="26" fillId="24" borderId="15" xfId="0" applyFont="1" applyFill="1" applyBorder="1" applyAlignment="1">
      <alignment horizontal="center" vertical="center" wrapText="1"/>
    </xf>
    <xf numFmtId="0" fontId="22" fillId="24" borderId="0" xfId="0" applyFont="1" applyFill="1" applyAlignment="1">
      <alignment horizontal="left" vertical="top" wrapText="1"/>
    </xf>
    <xf numFmtId="0" fontId="93" fillId="24" borderId="0" xfId="0" applyFont="1" applyFill="1" applyAlignment="1">
      <alignment horizontal="center" vertical="center"/>
    </xf>
    <xf numFmtId="176" fontId="94" fillId="0" borderId="0" xfId="0" applyNumberFormat="1" applyFont="1" applyAlignment="1">
      <alignment horizontal="center" vertical="center" shrinkToFit="1"/>
    </xf>
    <xf numFmtId="0" fontId="93" fillId="24" borderId="0" xfId="0" quotePrefix="1" applyFont="1" applyFill="1" applyAlignment="1">
      <alignment horizontal="center" vertical="center"/>
    </xf>
    <xf numFmtId="0" fontId="93" fillId="24" borderId="0" xfId="0" applyFont="1" applyFill="1" applyAlignment="1">
      <alignment horizontal="center" vertical="center" wrapText="1"/>
    </xf>
    <xf numFmtId="0" fontId="67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8" fillId="24" borderId="0" xfId="0" applyFont="1" applyFill="1" applyAlignment="1">
      <alignment horizontal="center" vertical="center" wrapText="1"/>
    </xf>
    <xf numFmtId="49" fontId="37" fillId="24" borderId="0" xfId="0" applyNumberFormat="1" applyFont="1" applyFill="1" applyAlignment="1">
      <alignment horizontal="center" vertical="center"/>
    </xf>
    <xf numFmtId="0" fontId="26" fillId="24" borderId="0" xfId="0" applyFont="1" applyFill="1" applyAlignment="1">
      <alignment horizontal="left" vertical="top" wrapText="1"/>
    </xf>
    <xf numFmtId="0" fontId="27" fillId="0" borderId="0" xfId="0" applyFont="1" applyAlignment="1">
      <alignment horizontal="center" vertical="center" shrinkToFit="1"/>
    </xf>
    <xf numFmtId="0" fontId="37" fillId="24" borderId="0" xfId="0" applyFont="1" applyFill="1" applyAlignment="1">
      <alignment horizontal="center" vertical="center" shrinkToFit="1"/>
    </xf>
    <xf numFmtId="0" fontId="88" fillId="24" borderId="0" xfId="0" applyFont="1" applyFill="1" applyAlignment="1">
      <alignment horizontal="center" vertical="top" wrapText="1"/>
    </xf>
    <xf numFmtId="177" fontId="29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26" fillId="24" borderId="0" xfId="0" applyFont="1" applyFill="1" applyAlignment="1">
      <alignment horizontal="center" wrapText="1"/>
    </xf>
    <xf numFmtId="0" fontId="72" fillId="24" borderId="0" xfId="0" applyFont="1" applyFill="1" applyAlignment="1">
      <alignment horizontal="center" vertical="center" wrapText="1"/>
    </xf>
    <xf numFmtId="0" fontId="26" fillId="24" borderId="0" xfId="0" applyFont="1" applyFill="1" applyAlignment="1">
      <alignment horizontal="left" vertical="center" wrapText="1"/>
    </xf>
    <xf numFmtId="177" fontId="27" fillId="24" borderId="0" xfId="0" applyNumberFormat="1" applyFont="1" applyFill="1" applyAlignment="1">
      <alignment horizontal="center" vertical="center" shrinkToFit="1"/>
    </xf>
    <xf numFmtId="49" fontId="45" fillId="24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center" vertical="center" wrapText="1"/>
    </xf>
    <xf numFmtId="0" fontId="29" fillId="24" borderId="0" xfId="0" applyFont="1" applyFill="1" applyAlignment="1">
      <alignment horizontal="left" vertical="center" shrinkToFit="1"/>
    </xf>
    <xf numFmtId="0" fontId="29" fillId="24" borderId="0" xfId="0" applyFont="1" applyFill="1" applyAlignment="1">
      <alignment horizontal="center" vertical="center" shrinkToFit="1"/>
    </xf>
    <xf numFmtId="0" fontId="72" fillId="0" borderId="22" xfId="0" applyFont="1" applyBorder="1" applyAlignment="1">
      <alignment horizontal="center" vertical="center" wrapText="1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7" fillId="24" borderId="0" xfId="0" applyFont="1" applyFill="1" applyAlignment="1">
      <alignment horizontal="center" vertical="center" wrapText="1"/>
    </xf>
    <xf numFmtId="0" fontId="84" fillId="0" borderId="10" xfId="0" applyFont="1" applyBorder="1" applyAlignment="1">
      <alignment horizontal="center" vertical="top" wrapText="1"/>
    </xf>
    <xf numFmtId="177" fontId="95" fillId="25" borderId="10" xfId="0" applyNumberFormat="1" applyFont="1" applyFill="1" applyBorder="1" applyAlignment="1">
      <alignment horizontal="center" vertical="center" shrinkToFit="1"/>
    </xf>
    <xf numFmtId="0" fontId="84" fillId="0" borderId="10" xfId="0" applyFont="1" applyBorder="1" applyAlignment="1">
      <alignment horizontal="left" vertical="top" wrapText="1"/>
    </xf>
    <xf numFmtId="0" fontId="96" fillId="24" borderId="10" xfId="0" applyFont="1" applyFill="1" applyBorder="1" applyAlignment="1">
      <alignment horizontal="center" vertical="center" shrinkToFit="1"/>
    </xf>
    <xf numFmtId="0" fontId="84" fillId="24" borderId="16" xfId="0" applyFont="1" applyFill="1" applyBorder="1" applyAlignment="1">
      <alignment horizontal="center" vertical="top" wrapText="1"/>
    </xf>
    <xf numFmtId="0" fontId="84" fillId="24" borderId="10" xfId="0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23" fillId="24" borderId="24" xfId="0" applyFont="1" applyFill="1" applyBorder="1" applyAlignment="1">
      <alignment vertical="center" wrapText="1"/>
    </xf>
    <xf numFmtId="0" fontId="97" fillId="0" borderId="10" xfId="0" applyFont="1" applyBorder="1" applyAlignment="1">
      <alignment horizontal="left" wrapText="1"/>
    </xf>
    <xf numFmtId="49" fontId="54" fillId="0" borderId="15" xfId="0" applyNumberFormat="1" applyFont="1" applyBorder="1" applyAlignment="1">
      <alignment horizontal="center" vertical="center"/>
    </xf>
    <xf numFmtId="0" fontId="26" fillId="0" borderId="10" xfId="0" applyFont="1" applyBorder="1" applyAlignment="1">
      <alignment vertical="top" wrapText="1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28" fillId="24" borderId="10" xfId="0" quotePrefix="1" applyFont="1" applyFill="1" applyBorder="1" applyAlignment="1">
      <alignment horizontal="center" vertical="center"/>
    </xf>
    <xf numFmtId="0" fontId="23" fillId="24" borderId="33" xfId="0" applyFont="1" applyFill="1" applyBorder="1" applyAlignment="1">
      <alignment horizontal="justify" vertical="center" wrapText="1"/>
    </xf>
    <xf numFmtId="0" fontId="87" fillId="24" borderId="29" xfId="0" applyFont="1" applyFill="1" applyBorder="1" applyAlignment="1">
      <alignment horizontal="center" vertical="center" wrapText="1"/>
    </xf>
    <xf numFmtId="0" fontId="52" fillId="24" borderId="28" xfId="0" applyFont="1" applyFill="1" applyBorder="1" applyAlignment="1">
      <alignment horizontal="center" vertical="center" wrapText="1"/>
    </xf>
    <xf numFmtId="0" fontId="68" fillId="24" borderId="14" xfId="0" applyFont="1" applyFill="1" applyBorder="1" applyAlignment="1">
      <alignment horizontal="center" vertical="center" wrapText="1"/>
    </xf>
    <xf numFmtId="49" fontId="37" fillId="0" borderId="15" xfId="0" applyNumberFormat="1" applyFont="1" applyBorder="1" applyAlignment="1">
      <alignment horizontal="center" vertical="center" textRotation="255"/>
    </xf>
    <xf numFmtId="180" fontId="26" fillId="24" borderId="11" xfId="0" applyNumberFormat="1" applyFont="1" applyFill="1" applyBorder="1" applyAlignment="1">
      <alignment horizontal="center" vertical="center" shrinkToFit="1"/>
    </xf>
    <xf numFmtId="0" fontId="26" fillId="0" borderId="16" xfId="0" applyFont="1" applyBorder="1" applyAlignment="1">
      <alignment horizontal="left" vertical="center" wrapText="1"/>
    </xf>
    <xf numFmtId="0" fontId="92" fillId="0" borderId="10" xfId="0" applyFont="1" applyBorder="1" applyAlignment="1">
      <alignment horizontal="left" vertical="top" wrapText="1"/>
    </xf>
    <xf numFmtId="0" fontId="26" fillId="24" borderId="22" xfId="0" applyFont="1" applyFill="1" applyBorder="1" applyAlignment="1">
      <alignment horizontal="center" vertical="top" wrapText="1"/>
    </xf>
    <xf numFmtId="0" fontId="26" fillId="24" borderId="32" xfId="0" applyFont="1" applyFill="1" applyBorder="1" applyAlignment="1">
      <alignment horizontal="left" vertical="center"/>
    </xf>
    <xf numFmtId="0" fontId="26" fillId="0" borderId="20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 wrapText="1"/>
    </xf>
    <xf numFmtId="177" fontId="26" fillId="0" borderId="16" xfId="0" applyNumberFormat="1" applyFont="1" applyBorder="1" applyAlignment="1">
      <alignment horizontal="center" vertical="center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vertical="center" wrapText="1"/>
    </xf>
    <xf numFmtId="0" fontId="98" fillId="24" borderId="15" xfId="0" applyFont="1" applyFill="1" applyBorder="1" applyAlignment="1">
      <alignment horizontal="center" vertical="top" wrapText="1"/>
    </xf>
    <xf numFmtId="49" fontId="72" fillId="24" borderId="19" xfId="0" applyNumberFormat="1" applyFont="1" applyFill="1" applyBorder="1" applyAlignment="1">
      <alignment horizontal="center" vertical="center"/>
    </xf>
    <xf numFmtId="0" fontId="93" fillId="24" borderId="29" xfId="0" applyFont="1" applyFill="1" applyBorder="1" applyAlignment="1">
      <alignment horizontal="center" vertical="center" wrapText="1"/>
    </xf>
    <xf numFmtId="0" fontId="98" fillId="0" borderId="15" xfId="0" applyFont="1" applyBorder="1" applyAlignment="1">
      <alignment horizontal="center" vertical="center" wrapText="1"/>
    </xf>
    <xf numFmtId="49" fontId="45" fillId="24" borderId="15" xfId="0" applyNumberFormat="1" applyFont="1" applyFill="1" applyBorder="1" applyAlignment="1">
      <alignment horizontal="center" vertical="top"/>
    </xf>
    <xf numFmtId="0" fontId="98" fillId="24" borderId="10" xfId="0" applyFont="1" applyFill="1" applyBorder="1" applyAlignment="1">
      <alignment horizontal="center" vertical="center" wrapText="1"/>
    </xf>
    <xf numFmtId="176" fontId="98" fillId="24" borderId="10" xfId="0" applyNumberFormat="1" applyFont="1" applyFill="1" applyBorder="1" applyAlignment="1">
      <alignment horizontal="center" vertical="center" shrinkToFit="1"/>
    </xf>
    <xf numFmtId="0" fontId="98" fillId="24" borderId="10" xfId="0" applyFont="1" applyFill="1" applyBorder="1" applyAlignment="1">
      <alignment horizontal="center" vertical="top" wrapText="1"/>
    </xf>
    <xf numFmtId="0" fontId="98" fillId="24" borderId="16" xfId="0" applyFont="1" applyFill="1" applyBorder="1" applyAlignment="1">
      <alignment horizontal="center" vertical="center" wrapText="1"/>
    </xf>
    <xf numFmtId="177" fontId="99" fillId="25" borderId="10" xfId="0" applyNumberFormat="1" applyFont="1" applyFill="1" applyBorder="1" applyAlignment="1">
      <alignment horizontal="center" vertical="center" shrinkToFit="1"/>
    </xf>
    <xf numFmtId="0" fontId="67" fillId="27" borderId="10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76" fillId="24" borderId="18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3" fillId="24" borderId="33" xfId="0" applyFont="1" applyFill="1" applyBorder="1" applyAlignment="1">
      <alignment horizontal="left" vertical="center" wrapText="1"/>
    </xf>
    <xf numFmtId="0" fontId="57" fillId="0" borderId="11" xfId="0" applyFont="1" applyBorder="1" applyAlignment="1">
      <alignment horizontal="center" vertical="center" wrapText="1"/>
    </xf>
    <xf numFmtId="0" fontId="67" fillId="26" borderId="10" xfId="0" applyFont="1" applyFill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102" fillId="0" borderId="10" xfId="0" applyFont="1" applyBorder="1" applyAlignment="1">
      <alignment horizontal="center" vertical="center" wrapText="1"/>
    </xf>
    <xf numFmtId="0" fontId="103" fillId="0" borderId="10" xfId="0" applyFont="1" applyBorder="1" applyAlignment="1">
      <alignment horizontal="center" wrapText="1"/>
    </xf>
    <xf numFmtId="176" fontId="59" fillId="24" borderId="16" xfId="0" applyNumberFormat="1" applyFont="1" applyFill="1" applyBorder="1" applyAlignment="1">
      <alignment horizontal="center" vertical="center" shrinkToFit="1"/>
    </xf>
    <xf numFmtId="0" fontId="26" fillId="24" borderId="2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top" wrapText="1"/>
    </xf>
    <xf numFmtId="0" fontId="87" fillId="24" borderId="10" xfId="0" applyFont="1" applyFill="1" applyBorder="1" applyAlignment="1">
      <alignment horizontal="center" vertical="center" wrapText="1"/>
    </xf>
    <xf numFmtId="49" fontId="54" fillId="24" borderId="11" xfId="0" applyNumberFormat="1" applyFont="1" applyFill="1" applyBorder="1" applyAlignment="1">
      <alignment horizontal="center" vertical="center"/>
    </xf>
    <xf numFmtId="176" fontId="29" fillId="24" borderId="16" xfId="0" applyNumberFormat="1" applyFont="1" applyFill="1" applyBorder="1" applyAlignment="1">
      <alignment horizontal="center" vertical="center" shrinkToFit="1"/>
    </xf>
    <xf numFmtId="0" fontId="22" fillId="24" borderId="13" xfId="0" applyFont="1" applyFill="1" applyBorder="1" applyAlignment="1">
      <alignment horizontal="left" vertical="top" wrapText="1"/>
    </xf>
    <xf numFmtId="0" fontId="36" fillId="24" borderId="15" xfId="0" applyFont="1" applyFill="1" applyBorder="1" applyAlignment="1">
      <alignment horizontal="center" vertical="top" wrapText="1"/>
    </xf>
    <xf numFmtId="0" fontId="102" fillId="0" borderId="10" xfId="0" applyFont="1" applyBorder="1" applyAlignment="1">
      <alignment horizontal="left" vertical="center" wrapText="1"/>
    </xf>
    <xf numFmtId="0" fontId="28" fillId="24" borderId="0" xfId="0" applyFont="1" applyFill="1" applyAlignment="1">
      <alignment horizontal="center" vertical="center" shrinkToFit="1"/>
    </xf>
    <xf numFmtId="176" fontId="84" fillId="24" borderId="0" xfId="0" applyNumberFormat="1" applyFont="1" applyFill="1" applyAlignment="1">
      <alignment horizontal="center" vertical="center" shrinkToFit="1"/>
    </xf>
    <xf numFmtId="0" fontId="16" fillId="24" borderId="0" xfId="0" applyFont="1" applyFill="1" applyAlignment="1">
      <alignment horizontal="center" vertical="top" wrapText="1"/>
    </xf>
    <xf numFmtId="49" fontId="54" fillId="24" borderId="0" xfId="0" applyNumberFormat="1" applyFont="1" applyFill="1" applyAlignment="1">
      <alignment horizontal="center" vertical="center"/>
    </xf>
    <xf numFmtId="0" fontId="44" fillId="24" borderId="0" xfId="0" applyFont="1" applyFill="1" applyAlignment="1">
      <alignment horizontal="left" vertical="top" wrapText="1"/>
    </xf>
    <xf numFmtId="0" fontId="78" fillId="24" borderId="0" xfId="0" applyFont="1" applyFill="1" applyAlignment="1">
      <alignment horizontal="center" vertical="center" shrinkToFit="1"/>
    </xf>
    <xf numFmtId="0" fontId="23" fillId="24" borderId="37" xfId="0" applyFont="1" applyFill="1" applyBorder="1" applyAlignment="1">
      <alignment horizontal="justify" vertical="center" wrapText="1"/>
    </xf>
    <xf numFmtId="0" fontId="52" fillId="24" borderId="15" xfId="0" applyFont="1" applyFill="1" applyBorder="1" applyAlignment="1">
      <alignment horizontal="center" vertical="center" wrapText="1"/>
    </xf>
    <xf numFmtId="0" fontId="53" fillId="24" borderId="15" xfId="0" applyFont="1" applyFill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center" vertical="center" wrapText="1"/>
    </xf>
    <xf numFmtId="0" fontId="67" fillId="24" borderId="17" xfId="0" applyFont="1" applyFill="1" applyBorder="1" applyAlignment="1">
      <alignment horizontal="center" vertical="center" wrapText="1"/>
    </xf>
    <xf numFmtId="180" fontId="32" fillId="0" borderId="17" xfId="0" applyNumberFormat="1" applyFont="1" applyBorder="1" applyAlignment="1">
      <alignment horizontal="center" vertical="center" shrinkToFit="1"/>
    </xf>
    <xf numFmtId="180" fontId="32" fillId="0" borderId="17" xfId="0" applyNumberFormat="1" applyFont="1" applyBorder="1" applyAlignment="1">
      <alignment horizontal="center" vertical="center" wrapText="1"/>
    </xf>
    <xf numFmtId="180" fontId="32" fillId="24" borderId="17" xfId="0" applyNumberFormat="1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78" fontId="32" fillId="0" borderId="38" xfId="0" applyNumberFormat="1" applyFont="1" applyBorder="1" applyAlignment="1">
      <alignment horizontal="center" vertical="center"/>
    </xf>
    <xf numFmtId="0" fontId="23" fillId="24" borderId="39" xfId="0" applyFont="1" applyFill="1" applyBorder="1" applyAlignment="1">
      <alignment horizontal="justify" vertical="center" wrapText="1"/>
    </xf>
    <xf numFmtId="0" fontId="52" fillId="24" borderId="14" xfId="0" applyFont="1" applyFill="1" applyBorder="1" applyAlignment="1">
      <alignment horizontal="center" vertical="center" wrapText="1"/>
    </xf>
    <xf numFmtId="0" fontId="53" fillId="24" borderId="14" xfId="0" applyFont="1" applyFill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180" fontId="32" fillId="24" borderId="14" xfId="0" applyNumberFormat="1" applyFont="1" applyFill="1" applyBorder="1" applyAlignment="1">
      <alignment horizontal="center" vertical="center" shrinkToFit="1"/>
    </xf>
    <xf numFmtId="180" fontId="32" fillId="24" borderId="14" xfId="0" applyNumberFormat="1" applyFont="1" applyFill="1" applyBorder="1" applyAlignment="1">
      <alignment horizontal="center" vertical="center" wrapTex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178" fontId="32" fillId="0" borderId="40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3" fillId="28" borderId="25" xfId="0" applyFont="1" applyFill="1" applyBorder="1" applyAlignment="1">
      <alignment horizontal="justify" vertical="center" wrapText="1"/>
    </xf>
    <xf numFmtId="49" fontId="26" fillId="24" borderId="16" xfId="0" applyNumberFormat="1" applyFont="1" applyFill="1" applyBorder="1" applyAlignment="1">
      <alignment horizontal="left" vertical="center"/>
    </xf>
    <xf numFmtId="0" fontId="26" fillId="24" borderId="16" xfId="0" applyFont="1" applyFill="1" applyBorder="1" applyAlignment="1">
      <alignment vertical="top" wrapText="1"/>
    </xf>
    <xf numFmtId="0" fontId="98" fillId="0" borderId="10" xfId="0" applyFont="1" applyBorder="1" applyAlignment="1">
      <alignment horizontal="center" vertical="center" wrapText="1"/>
    </xf>
    <xf numFmtId="0" fontId="98" fillId="24" borderId="10" xfId="0" applyFont="1" applyFill="1" applyBorder="1" applyAlignment="1">
      <alignment horizontal="center" vertical="center"/>
    </xf>
    <xf numFmtId="0" fontId="98" fillId="24" borderId="10" xfId="0" quotePrefix="1" applyFont="1" applyFill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91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wrapText="1"/>
    </xf>
    <xf numFmtId="0" fontId="53" fillId="24" borderId="10" xfId="0" applyFont="1" applyFill="1" applyBorder="1" applyAlignment="1">
      <alignment horizontal="right" vertical="center" wrapText="1"/>
    </xf>
    <xf numFmtId="0" fontId="96" fillId="24" borderId="10" xfId="0" applyFont="1" applyFill="1" applyBorder="1" applyAlignment="1">
      <alignment horizontal="center" vertical="center" wrapText="1"/>
    </xf>
    <xf numFmtId="0" fontId="76" fillId="24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36" fillId="24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center" vertical="center" shrinkToFit="1"/>
    </xf>
    <xf numFmtId="0" fontId="50" fillId="24" borderId="0" xfId="0" applyFont="1" applyFill="1" applyAlignment="1">
      <alignment horizontal="center" vertical="center" wrapText="1"/>
    </xf>
    <xf numFmtId="177" fontId="51" fillId="24" borderId="0" xfId="0" applyNumberFormat="1" applyFont="1" applyFill="1" applyAlignment="1">
      <alignment horizontal="center" vertical="center" shrinkToFit="1"/>
    </xf>
    <xf numFmtId="0" fontId="37" fillId="0" borderId="10" xfId="0" applyFont="1" applyBorder="1" applyAlignment="1">
      <alignment horizontal="center" shrinkToFit="1"/>
    </xf>
    <xf numFmtId="0" fontId="52" fillId="29" borderId="10" xfId="0" applyFont="1" applyFill="1" applyBorder="1" applyAlignment="1">
      <alignment horizontal="center" vertical="center" wrapText="1"/>
    </xf>
    <xf numFmtId="0" fontId="53" fillId="29" borderId="10" xfId="0" applyFont="1" applyFill="1" applyBorder="1" applyAlignment="1">
      <alignment horizontal="center" vertical="center" wrapText="1"/>
    </xf>
    <xf numFmtId="1" fontId="98" fillId="0" borderId="10" xfId="0" applyNumberFormat="1" applyFont="1" applyBorder="1" applyAlignment="1">
      <alignment horizontal="center" vertical="top" wrapText="1"/>
    </xf>
    <xf numFmtId="0" fontId="98" fillId="0" borderId="10" xfId="0" applyFont="1" applyBorder="1" applyAlignment="1">
      <alignment horizontal="center" vertical="top" wrapText="1"/>
    </xf>
    <xf numFmtId="0" fontId="98" fillId="0" borderId="10" xfId="0" applyFont="1" applyBorder="1" applyAlignment="1">
      <alignment horizontal="center" shrinkToFit="1"/>
    </xf>
    <xf numFmtId="0" fontId="87" fillId="24" borderId="12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1" fillId="0" borderId="30" xfId="0" applyFont="1" applyBorder="1" applyAlignment="1">
      <alignment horizontal="center" vertical="center" wrapText="1"/>
    </xf>
    <xf numFmtId="0" fontId="61" fillId="0" borderId="30" xfId="0" applyFont="1" applyBorder="1" applyAlignment="1">
      <alignment horizontal="center" vertical="center" wrapText="1"/>
    </xf>
    <xf numFmtId="0" fontId="101" fillId="0" borderId="0" xfId="0" applyFont="1">
      <alignment vertical="center"/>
    </xf>
    <xf numFmtId="0" fontId="66" fillId="24" borderId="10" xfId="0" applyFont="1" applyFill="1" applyBorder="1" applyAlignment="1">
      <alignment horizontal="left" vertical="top" wrapText="1"/>
    </xf>
    <xf numFmtId="0" fontId="63" fillId="24" borderId="10" xfId="0" applyFont="1" applyFill="1" applyBorder="1" applyAlignment="1">
      <alignment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3" fillId="0" borderId="15" xfId="0" applyFont="1" applyBorder="1" applyAlignment="1">
      <alignment horizontal="center" vertical="center" wrapText="1"/>
    </xf>
    <xf numFmtId="0" fontId="73" fillId="0" borderId="11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9" fillId="24" borderId="0" xfId="0" applyFont="1" applyFill="1" applyAlignment="1">
      <alignment horizontal="left" vertical="center" shrinkToFit="1"/>
    </xf>
    <xf numFmtId="0" fontId="29" fillId="0" borderId="29" xfId="0" applyFont="1" applyBorder="1" applyAlignment="1">
      <alignment horizontal="left" vertical="center"/>
    </xf>
    <xf numFmtId="0" fontId="28" fillId="0" borderId="29" xfId="0" applyFont="1" applyBorder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Border="1" applyAlignment="1">
      <alignment horizontal="center" vertical="center" shrinkToFit="1"/>
    </xf>
    <xf numFmtId="49" fontId="36" fillId="0" borderId="17" xfId="0" applyNumberFormat="1" applyFont="1" applyBorder="1" applyAlignment="1">
      <alignment horizontal="center" vertical="center" wrapText="1"/>
    </xf>
    <xf numFmtId="49" fontId="36" fillId="0" borderId="15" xfId="0" applyNumberFormat="1" applyFont="1" applyBorder="1" applyAlignment="1">
      <alignment horizontal="center" vertical="center" wrapText="1"/>
    </xf>
    <xf numFmtId="49" fontId="36" fillId="0" borderId="11" xfId="0" applyNumberFormat="1" applyFont="1" applyBorder="1" applyAlignment="1">
      <alignment horizontal="center" vertical="center" wrapText="1"/>
    </xf>
    <xf numFmtId="0" fontId="81" fillId="0" borderId="0" xfId="0" applyFont="1" applyAlignment="1">
      <alignment horizontal="left" vertical="center"/>
    </xf>
    <xf numFmtId="49" fontId="29" fillId="0" borderId="10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  <xf numFmtId="49" fontId="26" fillId="24" borderId="16" xfId="0" applyNumberFormat="1" applyFont="1" applyFill="1" applyBorder="1" applyAlignment="1">
      <alignment horizontal="left" vertical="center"/>
    </xf>
    <xf numFmtId="49" fontId="26" fillId="24" borderId="13" xfId="0" applyNumberFormat="1" applyFont="1" applyFill="1" applyBorder="1" applyAlignment="1">
      <alignment horizontal="left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0066"/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27</xdr:row>
      <xdr:rowOff>9526</xdr:rowOff>
    </xdr:from>
    <xdr:to>
      <xdr:col>0</xdr:col>
      <xdr:colOff>287966</xdr:colOff>
      <xdr:row>28</xdr:row>
      <xdr:rowOff>19051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7737C8B-D7D7-4385-A5EB-7EA0C9574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38100" y="8191501"/>
          <a:ext cx="249866" cy="219075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13</xdr:row>
      <xdr:rowOff>95251</xdr:rowOff>
    </xdr:from>
    <xdr:to>
      <xdr:col>5</xdr:col>
      <xdr:colOff>220404</xdr:colOff>
      <xdr:row>13</xdr:row>
      <xdr:rowOff>314325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1EA41AA8-835A-4910-AC25-6D279348C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564832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16</xdr:row>
      <xdr:rowOff>95251</xdr:rowOff>
    </xdr:from>
    <xdr:to>
      <xdr:col>5</xdr:col>
      <xdr:colOff>287079</xdr:colOff>
      <xdr:row>16</xdr:row>
      <xdr:rowOff>314325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E1126C9E-D5C5-406D-A5A0-59D3EBB1C3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86275" y="68199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19</xdr:row>
      <xdr:rowOff>104776</xdr:rowOff>
    </xdr:from>
    <xdr:to>
      <xdr:col>5</xdr:col>
      <xdr:colOff>210879</xdr:colOff>
      <xdr:row>19</xdr:row>
      <xdr:rowOff>323850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B0FDD51C-B9E8-4D24-AF6B-FBD9BAAC1E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0075" y="8001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19</xdr:row>
      <xdr:rowOff>95251</xdr:rowOff>
    </xdr:from>
    <xdr:to>
      <xdr:col>2</xdr:col>
      <xdr:colOff>287079</xdr:colOff>
      <xdr:row>19</xdr:row>
      <xdr:rowOff>314325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C29AD390-E7C6-4011-B72E-4BB78D3F2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14475" y="79914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20</xdr:row>
      <xdr:rowOff>95251</xdr:rowOff>
    </xdr:from>
    <xdr:to>
      <xdr:col>2</xdr:col>
      <xdr:colOff>229929</xdr:colOff>
      <xdr:row>20</xdr:row>
      <xdr:rowOff>314325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D3F923EE-2F11-415D-8806-4FFC3DD093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457325" y="83820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9</xdr:row>
      <xdr:rowOff>76201</xdr:rowOff>
    </xdr:from>
    <xdr:to>
      <xdr:col>3</xdr:col>
      <xdr:colOff>353754</xdr:colOff>
      <xdr:row>9</xdr:row>
      <xdr:rowOff>295275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A6B95B61-0813-4E40-844A-B8716C06C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14625" y="40671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8</xdr:row>
      <xdr:rowOff>95251</xdr:rowOff>
    </xdr:from>
    <xdr:to>
      <xdr:col>5</xdr:col>
      <xdr:colOff>334704</xdr:colOff>
      <xdr:row>8</xdr:row>
      <xdr:rowOff>314325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4BB8C8A8-AE02-44AE-B792-48C59D891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533900" y="36957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6</xdr:row>
      <xdr:rowOff>95251</xdr:rowOff>
    </xdr:from>
    <xdr:to>
      <xdr:col>2</xdr:col>
      <xdr:colOff>296604</xdr:colOff>
      <xdr:row>6</xdr:row>
      <xdr:rowOff>314325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AFD5BFFB-EF65-43C7-A639-2AACDA6A3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1524000" y="29146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4</xdr:col>
      <xdr:colOff>619125</xdr:colOff>
      <xdr:row>3</xdr:row>
      <xdr:rowOff>95251</xdr:rowOff>
    </xdr:from>
    <xdr:to>
      <xdr:col>5</xdr:col>
      <xdr:colOff>220404</xdr:colOff>
      <xdr:row>3</xdr:row>
      <xdr:rowOff>314325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89D5622F-2055-4D9E-A9BF-173AF10A04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1743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</xdr:row>
      <xdr:rowOff>95251</xdr:rowOff>
    </xdr:from>
    <xdr:to>
      <xdr:col>3</xdr:col>
      <xdr:colOff>315654</xdr:colOff>
      <xdr:row>6</xdr:row>
      <xdr:rowOff>314325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E53EA29A-F1C4-40CA-A077-D910F0BF48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76525" y="29146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104776</xdr:rowOff>
    </xdr:from>
    <xdr:to>
      <xdr:col>5</xdr:col>
      <xdr:colOff>239454</xdr:colOff>
      <xdr:row>6</xdr:row>
      <xdr:rowOff>323850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B3E3D1E5-9676-4CD5-8D37-7424189C4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38650" y="28956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5</xdr:row>
      <xdr:rowOff>95251</xdr:rowOff>
    </xdr:from>
    <xdr:to>
      <xdr:col>3</xdr:col>
      <xdr:colOff>468054</xdr:colOff>
      <xdr:row>5</xdr:row>
      <xdr:rowOff>314325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C02920AC-B082-48DD-AA7C-90F190D0E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828925" y="2505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8</xdr:row>
      <xdr:rowOff>104776</xdr:rowOff>
    </xdr:from>
    <xdr:to>
      <xdr:col>3</xdr:col>
      <xdr:colOff>325179</xdr:colOff>
      <xdr:row>8</xdr:row>
      <xdr:rowOff>323850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E5DB51E2-E8BF-47F8-BA05-CFA2627520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86050" y="36576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11</xdr:row>
      <xdr:rowOff>85726</xdr:rowOff>
    </xdr:from>
    <xdr:to>
      <xdr:col>3</xdr:col>
      <xdr:colOff>391854</xdr:colOff>
      <xdr:row>11</xdr:row>
      <xdr:rowOff>304800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A88C9913-9A5A-4D69-B183-E795AD1AE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52725" y="478155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10</xdr:row>
      <xdr:rowOff>95251</xdr:rowOff>
    </xdr:from>
    <xdr:to>
      <xdr:col>3</xdr:col>
      <xdr:colOff>382329</xdr:colOff>
      <xdr:row>10</xdr:row>
      <xdr:rowOff>314325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94A34693-F63A-4A93-A2B5-FE7FBC120C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743200" y="4410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14</xdr:row>
      <xdr:rowOff>95251</xdr:rowOff>
    </xdr:from>
    <xdr:to>
      <xdr:col>3</xdr:col>
      <xdr:colOff>325179</xdr:colOff>
      <xdr:row>14</xdr:row>
      <xdr:rowOff>314325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856A083D-1BD6-4FAC-AC39-F12ACF008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86050" y="5934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95251</xdr:rowOff>
    </xdr:from>
    <xdr:to>
      <xdr:col>3</xdr:col>
      <xdr:colOff>296604</xdr:colOff>
      <xdr:row>19</xdr:row>
      <xdr:rowOff>314325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FE5054B9-98C4-4232-B41C-494A494873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57475" y="7839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24</xdr:row>
      <xdr:rowOff>104776</xdr:rowOff>
    </xdr:from>
    <xdr:to>
      <xdr:col>3</xdr:col>
      <xdr:colOff>334704</xdr:colOff>
      <xdr:row>24</xdr:row>
      <xdr:rowOff>323850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95E9318B-24D5-4F0B-9CA6-06D514BA0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95575" y="9753601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24</xdr:row>
      <xdr:rowOff>95251</xdr:rowOff>
    </xdr:from>
    <xdr:to>
      <xdr:col>5</xdr:col>
      <xdr:colOff>248979</xdr:colOff>
      <xdr:row>24</xdr:row>
      <xdr:rowOff>314325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37229A03-B2B8-4FEF-BB20-CBD2FF0AB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48175" y="9744076"/>
          <a:ext cx="239454" cy="21907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15</xdr:row>
      <xdr:rowOff>104776</xdr:rowOff>
    </xdr:from>
    <xdr:to>
      <xdr:col>3</xdr:col>
      <xdr:colOff>268029</xdr:colOff>
      <xdr:row>15</xdr:row>
      <xdr:rowOff>323850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9F2E4612-0572-43D0-9BD5-B6DBDE82D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2628900" y="6324601"/>
          <a:ext cx="239454" cy="219074"/>
        </a:xfrm>
        <a:prstGeom prst="rect">
          <a:avLst/>
        </a:prstGeom>
      </xdr:spPr>
    </xdr:pic>
    <xdr:clientData/>
  </xdr:twoCellAnchor>
  <xdr:oneCellAnchor>
    <xdr:from>
      <xdr:col>4</xdr:col>
      <xdr:colOff>619125</xdr:colOff>
      <xdr:row>12</xdr:row>
      <xdr:rowOff>85726</xdr:rowOff>
    </xdr:from>
    <xdr:ext cx="239454" cy="219074"/>
    <xdr:pic>
      <xdr:nvPicPr>
        <xdr:cNvPr id="26" name="圖片 25">
          <a:extLst>
            <a:ext uri="{FF2B5EF4-FFF2-40B4-BE49-F238E27FC236}">
              <a16:creationId xmlns:a16="http://schemas.microsoft.com/office/drawing/2014/main" id="{1E0B1329-31EB-4A5D-A782-37ABD015BF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4781551"/>
          <a:ext cx="239454" cy="219074"/>
        </a:xfrm>
        <a:prstGeom prst="rect">
          <a:avLst/>
        </a:prstGeom>
      </xdr:spPr>
    </xdr:pic>
    <xdr:clientData/>
  </xdr:oneCellAnchor>
  <xdr:oneCellAnchor>
    <xdr:from>
      <xdr:col>4</xdr:col>
      <xdr:colOff>619125</xdr:colOff>
      <xdr:row>22</xdr:row>
      <xdr:rowOff>104776</xdr:rowOff>
    </xdr:from>
    <xdr:ext cx="239454" cy="219074"/>
    <xdr:pic>
      <xdr:nvPicPr>
        <xdr:cNvPr id="27" name="圖片 26">
          <a:extLst>
            <a:ext uri="{FF2B5EF4-FFF2-40B4-BE49-F238E27FC236}">
              <a16:creationId xmlns:a16="http://schemas.microsoft.com/office/drawing/2014/main" id="{28C6D844-73AD-4562-A811-9FBF6F1A52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11" t="66667" r="7778" b="9444"/>
        <a:stretch/>
      </xdr:blipFill>
      <xdr:spPr>
        <a:xfrm>
          <a:off x="4419600" y="8610601"/>
          <a:ext cx="239454" cy="2190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topLeftCell="A7" zoomScaleNormal="100" workbookViewId="0">
      <selection activeCell="E25" sqref="E25"/>
    </sheetView>
  </sheetViews>
  <sheetFormatPr defaultRowHeight="16.5"/>
  <cols>
    <col min="1" max="1" width="11.125" customWidth="1"/>
    <col min="2" max="2" width="8.125" style="5" customWidth="1"/>
    <col min="3" max="3" width="14.875" customWidth="1"/>
    <col min="4" max="4" width="15.75" customWidth="1"/>
    <col min="5" max="5" width="8.375" customWidth="1"/>
    <col min="6" max="6" width="14.25" customWidth="1"/>
    <col min="7" max="8" width="2.5" style="299" customWidth="1"/>
    <col min="9" max="14" width="3.125" customWidth="1"/>
    <col min="15" max="15" width="3.625" customWidth="1"/>
    <col min="16" max="20" width="9" customWidth="1"/>
  </cols>
  <sheetData>
    <row r="1" spans="1:23" ht="30.75" customHeight="1">
      <c r="A1" s="476" t="s">
        <v>68</v>
      </c>
      <c r="B1" s="476"/>
      <c r="C1" s="476"/>
      <c r="D1" s="476"/>
      <c r="E1" s="476"/>
      <c r="F1" s="476"/>
      <c r="G1" s="477"/>
      <c r="H1" s="477"/>
      <c r="I1" s="477"/>
      <c r="J1" s="477"/>
      <c r="K1" s="477"/>
    </row>
    <row r="2" spans="1:23" ht="35.25" customHeight="1" thickBot="1">
      <c r="A2" s="147"/>
      <c r="B2" s="478" t="s">
        <v>487</v>
      </c>
      <c r="C2" s="478"/>
      <c r="D2" s="479" t="s">
        <v>412</v>
      </c>
      <c r="E2" s="479"/>
      <c r="F2" s="479"/>
    </row>
    <row r="3" spans="1:23" ht="63.75" customHeight="1" thickBot="1">
      <c r="A3" s="27" t="s">
        <v>110</v>
      </c>
      <c r="B3" s="28" t="s">
        <v>111</v>
      </c>
      <c r="C3" s="28" t="s">
        <v>112</v>
      </c>
      <c r="D3" s="28" t="s">
        <v>113</v>
      </c>
      <c r="E3" s="28" t="s">
        <v>65</v>
      </c>
      <c r="F3" s="28" t="s">
        <v>114</v>
      </c>
      <c r="G3" s="300" t="s">
        <v>115</v>
      </c>
      <c r="H3" s="300" t="s">
        <v>125</v>
      </c>
      <c r="I3" s="29" t="s">
        <v>69</v>
      </c>
      <c r="J3" s="22" t="s">
        <v>70</v>
      </c>
      <c r="K3" s="24" t="s">
        <v>71</v>
      </c>
      <c r="L3" s="247" t="s">
        <v>84</v>
      </c>
      <c r="M3" s="23" t="s">
        <v>82</v>
      </c>
      <c r="N3" s="246" t="s">
        <v>83</v>
      </c>
      <c r="O3" s="30" t="s">
        <v>116</v>
      </c>
    </row>
    <row r="4" spans="1:23" ht="30" customHeight="1">
      <c r="A4" s="148" t="s">
        <v>388</v>
      </c>
      <c r="B4" s="406" t="s">
        <v>150</v>
      </c>
      <c r="C4" s="268" t="s">
        <v>422</v>
      </c>
      <c r="D4" s="54" t="s">
        <v>141</v>
      </c>
      <c r="E4" s="306" t="s">
        <v>136</v>
      </c>
      <c r="F4" s="270" t="s">
        <v>430</v>
      </c>
      <c r="G4" s="337"/>
      <c r="H4" s="337"/>
      <c r="I4" s="365">
        <v>5.3</v>
      </c>
      <c r="J4" s="365">
        <v>2.6</v>
      </c>
      <c r="K4" s="366">
        <v>1.7</v>
      </c>
      <c r="L4" s="366">
        <v>2.5</v>
      </c>
      <c r="M4" s="367"/>
      <c r="N4" s="338"/>
      <c r="O4" s="304">
        <f t="shared" ref="O4:O24" si="0">(I4*70)+(J4*75)+(K4*25)+(L4*45)+(M4*60)+(N4*150)</f>
        <v>721</v>
      </c>
      <c r="V4" s="358"/>
    </row>
    <row r="5" spans="1:23" ht="30" customHeight="1">
      <c r="A5" s="148" t="s">
        <v>389</v>
      </c>
      <c r="B5" s="402" t="s">
        <v>488</v>
      </c>
      <c r="C5" s="268" t="s">
        <v>320</v>
      </c>
      <c r="D5" s="54" t="s">
        <v>328</v>
      </c>
      <c r="E5" s="375" t="s">
        <v>138</v>
      </c>
      <c r="F5" s="270" t="s">
        <v>337</v>
      </c>
      <c r="G5" s="409" t="s">
        <v>124</v>
      </c>
      <c r="H5" s="337" t="s">
        <v>125</v>
      </c>
      <c r="I5" s="179">
        <v>5.7</v>
      </c>
      <c r="J5" s="130">
        <v>2.2999999999999998</v>
      </c>
      <c r="K5" s="179">
        <v>1.7</v>
      </c>
      <c r="L5" s="179">
        <v>2.5</v>
      </c>
      <c r="M5" s="55">
        <v>1</v>
      </c>
      <c r="N5" s="11"/>
      <c r="O5" s="304">
        <f t="shared" si="0"/>
        <v>786.5</v>
      </c>
      <c r="V5" s="313"/>
    </row>
    <row r="6" spans="1:23" ht="30" customHeight="1">
      <c r="A6" s="148" t="s">
        <v>390</v>
      </c>
      <c r="B6" s="403" t="s">
        <v>118</v>
      </c>
      <c r="C6" s="268" t="s">
        <v>327</v>
      </c>
      <c r="D6" s="57" t="s">
        <v>325</v>
      </c>
      <c r="E6" s="306" t="s">
        <v>136</v>
      </c>
      <c r="F6" s="408" t="s">
        <v>452</v>
      </c>
      <c r="G6" s="181"/>
      <c r="H6" s="181"/>
      <c r="I6" s="156">
        <v>5</v>
      </c>
      <c r="J6" s="180">
        <v>2.4</v>
      </c>
      <c r="K6" s="156">
        <v>1.1000000000000001</v>
      </c>
      <c r="L6" s="156">
        <v>2.5</v>
      </c>
      <c r="M6" s="338"/>
      <c r="N6" s="338"/>
      <c r="O6" s="304">
        <f t="shared" si="0"/>
        <v>670</v>
      </c>
      <c r="V6" s="358"/>
      <c r="W6" s="318"/>
    </row>
    <row r="7" spans="1:23" ht="30" customHeight="1">
      <c r="A7" s="449" t="s">
        <v>421</v>
      </c>
      <c r="B7" s="402" t="s">
        <v>117</v>
      </c>
      <c r="C7" s="469" t="s">
        <v>500</v>
      </c>
      <c r="D7" s="54" t="s">
        <v>339</v>
      </c>
      <c r="E7" s="306" t="s">
        <v>136</v>
      </c>
      <c r="F7" s="250" t="s">
        <v>137</v>
      </c>
      <c r="G7" s="337"/>
      <c r="H7" s="337"/>
      <c r="I7" s="179">
        <v>5</v>
      </c>
      <c r="J7" s="130">
        <v>2.6</v>
      </c>
      <c r="K7" s="130">
        <v>1.9</v>
      </c>
      <c r="L7" s="130">
        <v>2.5</v>
      </c>
      <c r="M7" s="55"/>
      <c r="N7" s="11"/>
      <c r="O7" s="304">
        <f t="shared" si="0"/>
        <v>705</v>
      </c>
      <c r="V7" s="313"/>
      <c r="W7" s="318"/>
    </row>
    <row r="8" spans="1:23" ht="30" customHeight="1" thickBot="1">
      <c r="A8" s="149" t="s">
        <v>391</v>
      </c>
      <c r="B8" s="400" t="s">
        <v>489</v>
      </c>
      <c r="C8" s="376" t="s">
        <v>419</v>
      </c>
      <c r="D8" s="150" t="s">
        <v>414</v>
      </c>
      <c r="E8" s="306" t="s">
        <v>136</v>
      </c>
      <c r="F8" s="278" t="s">
        <v>464</v>
      </c>
      <c r="G8" s="410"/>
      <c r="H8" s="410"/>
      <c r="I8" s="132">
        <v>5.4</v>
      </c>
      <c r="J8" s="271">
        <v>2.2999999999999998</v>
      </c>
      <c r="K8" s="132">
        <v>1.6</v>
      </c>
      <c r="L8" s="132">
        <v>2.5</v>
      </c>
      <c r="M8" s="56"/>
      <c r="N8" s="10"/>
      <c r="O8" s="249">
        <f t="shared" si="0"/>
        <v>703</v>
      </c>
      <c r="V8" s="358"/>
      <c r="W8" s="319"/>
    </row>
    <row r="9" spans="1:23" ht="30" customHeight="1">
      <c r="A9" s="148" t="s">
        <v>392</v>
      </c>
      <c r="B9" s="401" t="s">
        <v>150</v>
      </c>
      <c r="C9" s="268" t="s">
        <v>424</v>
      </c>
      <c r="D9" s="54" t="s">
        <v>423</v>
      </c>
      <c r="E9" s="377" t="s">
        <v>136</v>
      </c>
      <c r="F9" s="270" t="s">
        <v>142</v>
      </c>
      <c r="G9" s="337"/>
      <c r="H9" s="337"/>
      <c r="I9" s="156">
        <v>5</v>
      </c>
      <c r="J9" s="180">
        <v>3</v>
      </c>
      <c r="K9" s="156">
        <v>1.5</v>
      </c>
      <c r="L9" s="156">
        <v>2.5</v>
      </c>
      <c r="M9" s="338"/>
      <c r="N9" s="338"/>
      <c r="O9" s="102">
        <f t="shared" si="0"/>
        <v>725</v>
      </c>
      <c r="V9" s="314"/>
      <c r="W9" s="318"/>
    </row>
    <row r="10" spans="1:23" ht="30" customHeight="1">
      <c r="A10" s="148" t="s">
        <v>393</v>
      </c>
      <c r="B10" s="402" t="s">
        <v>488</v>
      </c>
      <c r="C10" s="268" t="s">
        <v>338</v>
      </c>
      <c r="D10" s="54" t="s">
        <v>314</v>
      </c>
      <c r="E10" s="375" t="s">
        <v>138</v>
      </c>
      <c r="F10" s="250" t="s">
        <v>146</v>
      </c>
      <c r="G10" s="399" t="s">
        <v>313</v>
      </c>
      <c r="H10" s="337" t="s">
        <v>125</v>
      </c>
      <c r="I10" s="179">
        <v>5.3</v>
      </c>
      <c r="J10" s="130">
        <v>2.5</v>
      </c>
      <c r="K10" s="179">
        <v>1.5</v>
      </c>
      <c r="L10" s="179">
        <v>2.5</v>
      </c>
      <c r="M10" s="55">
        <v>1</v>
      </c>
      <c r="N10" s="11">
        <v>1</v>
      </c>
      <c r="O10" s="304">
        <f t="shared" si="0"/>
        <v>918.5</v>
      </c>
      <c r="V10" s="315"/>
      <c r="W10" s="318"/>
    </row>
    <row r="11" spans="1:23" ht="30" customHeight="1">
      <c r="A11" s="407" t="s">
        <v>394</v>
      </c>
      <c r="B11" s="404" t="s">
        <v>150</v>
      </c>
      <c r="C11" s="146" t="s">
        <v>333</v>
      </c>
      <c r="D11" s="57" t="s">
        <v>413</v>
      </c>
      <c r="E11" s="306"/>
      <c r="F11" s="250"/>
      <c r="G11" s="337"/>
      <c r="H11" s="337"/>
      <c r="I11" s="156">
        <v>5</v>
      </c>
      <c r="J11" s="180">
        <v>2.4</v>
      </c>
      <c r="K11" s="156">
        <v>1</v>
      </c>
      <c r="L11" s="156">
        <v>2.5</v>
      </c>
      <c r="M11" s="338"/>
      <c r="N11" s="338"/>
      <c r="O11" s="304">
        <f t="shared" si="0"/>
        <v>667.5</v>
      </c>
      <c r="V11" s="315"/>
    </row>
    <row r="12" spans="1:23" ht="30" customHeight="1">
      <c r="A12" s="374" t="s">
        <v>395</v>
      </c>
      <c r="B12" s="402" t="s">
        <v>117</v>
      </c>
      <c r="C12" s="469" t="s">
        <v>505</v>
      </c>
      <c r="D12" s="57" t="s">
        <v>415</v>
      </c>
      <c r="E12" s="306" t="s">
        <v>136</v>
      </c>
      <c r="F12" s="460" t="s">
        <v>323</v>
      </c>
      <c r="G12" s="181"/>
      <c r="H12" s="181"/>
      <c r="I12" s="179">
        <v>5.8</v>
      </c>
      <c r="J12" s="130">
        <v>2.2000000000000002</v>
      </c>
      <c r="K12" s="130">
        <v>1.5</v>
      </c>
      <c r="L12" s="130">
        <v>2.5</v>
      </c>
      <c r="M12" s="55"/>
      <c r="N12" s="11"/>
      <c r="O12" s="304">
        <f t="shared" si="0"/>
        <v>721</v>
      </c>
    </row>
    <row r="13" spans="1:23" ht="30" customHeight="1" thickBot="1">
      <c r="A13" s="368" t="s">
        <v>396</v>
      </c>
      <c r="B13" s="400" t="s">
        <v>489</v>
      </c>
      <c r="C13" s="269" t="s">
        <v>140</v>
      </c>
      <c r="D13" s="150" t="s">
        <v>416</v>
      </c>
      <c r="E13" s="306" t="s">
        <v>136</v>
      </c>
      <c r="F13" s="278" t="s">
        <v>318</v>
      </c>
      <c r="G13" s="266"/>
      <c r="H13" s="266"/>
      <c r="I13" s="305">
        <v>5.4</v>
      </c>
      <c r="J13" s="303">
        <v>2.4</v>
      </c>
      <c r="K13" s="305">
        <v>1.8</v>
      </c>
      <c r="L13" s="132">
        <v>2.5</v>
      </c>
      <c r="M13" s="56"/>
      <c r="N13" s="10"/>
      <c r="O13" s="249">
        <f t="shared" si="0"/>
        <v>715.5</v>
      </c>
      <c r="V13" s="317"/>
    </row>
    <row r="14" spans="1:23" ht="30" customHeight="1">
      <c r="A14" s="148" t="s">
        <v>397</v>
      </c>
      <c r="B14" s="401" t="s">
        <v>150</v>
      </c>
      <c r="C14" s="268" t="s">
        <v>331</v>
      </c>
      <c r="D14" s="54" t="s">
        <v>322</v>
      </c>
      <c r="E14" s="377" t="s">
        <v>136</v>
      </c>
      <c r="F14" s="270" t="s">
        <v>329</v>
      </c>
      <c r="G14" s="337"/>
      <c r="H14" s="337"/>
      <c r="I14" s="366">
        <v>5</v>
      </c>
      <c r="J14" s="365">
        <v>2.8</v>
      </c>
      <c r="K14" s="365">
        <v>1.6</v>
      </c>
      <c r="L14" s="365">
        <v>2.5</v>
      </c>
      <c r="M14" s="367"/>
      <c r="N14" s="338"/>
      <c r="O14" s="102">
        <f t="shared" si="0"/>
        <v>712.5</v>
      </c>
    </row>
    <row r="15" spans="1:23" ht="30" customHeight="1">
      <c r="A15" s="148" t="s">
        <v>398</v>
      </c>
      <c r="B15" s="402" t="s">
        <v>488</v>
      </c>
      <c r="C15" s="268" t="s">
        <v>335</v>
      </c>
      <c r="D15" s="57" t="s">
        <v>411</v>
      </c>
      <c r="E15" s="416" t="s">
        <v>138</v>
      </c>
      <c r="F15" s="250" t="s">
        <v>144</v>
      </c>
      <c r="G15" s="399" t="s">
        <v>490</v>
      </c>
      <c r="H15" s="337" t="s">
        <v>125</v>
      </c>
      <c r="I15" s="179">
        <v>5</v>
      </c>
      <c r="J15" s="130">
        <v>3</v>
      </c>
      <c r="K15" s="130">
        <v>1.5</v>
      </c>
      <c r="L15" s="130">
        <v>2.5</v>
      </c>
      <c r="M15" s="55">
        <v>1</v>
      </c>
      <c r="N15" s="11">
        <v>1</v>
      </c>
      <c r="O15" s="304">
        <f t="shared" si="0"/>
        <v>935</v>
      </c>
      <c r="V15" s="313"/>
    </row>
    <row r="16" spans="1:23" ht="30" customHeight="1">
      <c r="A16" s="148" t="s">
        <v>399</v>
      </c>
      <c r="B16" s="403" t="s">
        <v>118</v>
      </c>
      <c r="C16" s="268" t="s">
        <v>425</v>
      </c>
      <c r="D16" s="459" t="s">
        <v>385</v>
      </c>
      <c r="E16" s="306"/>
      <c r="F16" s="250" t="s">
        <v>426</v>
      </c>
      <c r="G16" s="337"/>
      <c r="H16" s="337"/>
      <c r="I16" s="156">
        <v>5</v>
      </c>
      <c r="J16" s="180">
        <v>2.7</v>
      </c>
      <c r="K16" s="156">
        <v>1</v>
      </c>
      <c r="L16" s="156">
        <v>2.5</v>
      </c>
      <c r="M16" s="338"/>
      <c r="N16" s="338"/>
      <c r="O16" s="304">
        <f t="shared" si="0"/>
        <v>690</v>
      </c>
      <c r="V16" s="313"/>
    </row>
    <row r="17" spans="1:22" ht="30" customHeight="1">
      <c r="A17" s="148" t="s">
        <v>400</v>
      </c>
      <c r="B17" s="402" t="s">
        <v>117</v>
      </c>
      <c r="C17" s="268" t="s">
        <v>427</v>
      </c>
      <c r="D17" s="57" t="s">
        <v>420</v>
      </c>
      <c r="E17" s="306" t="s">
        <v>136</v>
      </c>
      <c r="F17" s="270" t="s">
        <v>147</v>
      </c>
      <c r="G17" s="181"/>
      <c r="H17" s="181"/>
      <c r="I17" s="179">
        <v>5.2</v>
      </c>
      <c r="J17" s="130">
        <v>2.2999999999999998</v>
      </c>
      <c r="K17" s="130">
        <v>2</v>
      </c>
      <c r="L17" s="130">
        <v>2.5</v>
      </c>
      <c r="M17" s="55"/>
      <c r="N17" s="11"/>
      <c r="O17" s="304">
        <f t="shared" si="0"/>
        <v>699</v>
      </c>
    </row>
    <row r="18" spans="1:22" ht="30" customHeight="1" thickBot="1">
      <c r="A18" s="149" t="s">
        <v>401</v>
      </c>
      <c r="B18" s="400" t="s">
        <v>489</v>
      </c>
      <c r="C18" s="269" t="s">
        <v>336</v>
      </c>
      <c r="D18" s="150" t="s">
        <v>145</v>
      </c>
      <c r="E18" s="307" t="s">
        <v>136</v>
      </c>
      <c r="F18" s="278" t="s">
        <v>502</v>
      </c>
      <c r="G18" s="266"/>
      <c r="H18" s="266"/>
      <c r="I18" s="305">
        <v>5.3</v>
      </c>
      <c r="J18" s="303">
        <v>2.4</v>
      </c>
      <c r="K18" s="303">
        <v>1.5</v>
      </c>
      <c r="L18" s="303">
        <v>2.5</v>
      </c>
      <c r="M18" s="10"/>
      <c r="N18" s="10"/>
      <c r="O18" s="249">
        <f t="shared" si="0"/>
        <v>701</v>
      </c>
      <c r="V18" s="320"/>
    </row>
    <row r="19" spans="1:22" ht="30" customHeight="1">
      <c r="A19" s="148" t="s">
        <v>402</v>
      </c>
      <c r="B19" s="401" t="s">
        <v>150</v>
      </c>
      <c r="C19" s="268" t="s">
        <v>148</v>
      </c>
      <c r="D19" s="54" t="s">
        <v>143</v>
      </c>
      <c r="E19" s="306" t="s">
        <v>136</v>
      </c>
      <c r="F19" s="408" t="s">
        <v>332</v>
      </c>
      <c r="G19" s="337"/>
      <c r="H19" s="337"/>
      <c r="I19" s="156">
        <v>5.0999999999999996</v>
      </c>
      <c r="J19" s="180">
        <v>2.5</v>
      </c>
      <c r="K19" s="180">
        <v>1.7</v>
      </c>
      <c r="L19" s="180">
        <v>2.5</v>
      </c>
      <c r="M19" s="338"/>
      <c r="N19" s="338"/>
      <c r="O19" s="102">
        <f t="shared" si="0"/>
        <v>699.5</v>
      </c>
      <c r="V19" s="316"/>
    </row>
    <row r="20" spans="1:22" ht="30" customHeight="1">
      <c r="A20" s="148" t="s">
        <v>403</v>
      </c>
      <c r="B20" s="402" t="s">
        <v>488</v>
      </c>
      <c r="C20" s="146" t="s">
        <v>330</v>
      </c>
      <c r="D20" s="54" t="s">
        <v>410</v>
      </c>
      <c r="E20" s="375" t="s">
        <v>138</v>
      </c>
      <c r="F20" s="270" t="s">
        <v>409</v>
      </c>
      <c r="G20" s="399" t="s">
        <v>491</v>
      </c>
      <c r="H20" s="337" t="s">
        <v>125</v>
      </c>
      <c r="I20" s="130">
        <v>5</v>
      </c>
      <c r="J20" s="130">
        <v>3.1</v>
      </c>
      <c r="K20" s="130">
        <v>1.5</v>
      </c>
      <c r="L20" s="130">
        <v>2.5</v>
      </c>
      <c r="M20" s="55">
        <v>1</v>
      </c>
      <c r="N20" s="11">
        <v>1</v>
      </c>
      <c r="O20" s="304">
        <f t="shared" si="0"/>
        <v>942.5</v>
      </c>
      <c r="V20" s="314"/>
    </row>
    <row r="21" spans="1:22" ht="30" customHeight="1">
      <c r="A21" s="148" t="s">
        <v>404</v>
      </c>
      <c r="B21" s="404" t="s">
        <v>150</v>
      </c>
      <c r="C21" s="146" t="s">
        <v>326</v>
      </c>
      <c r="D21" s="470" t="s">
        <v>501</v>
      </c>
      <c r="E21" s="306"/>
      <c r="F21" s="250" t="s">
        <v>337</v>
      </c>
      <c r="G21" s="337"/>
      <c r="H21" s="337"/>
      <c r="I21" s="365">
        <v>5.0999999999999996</v>
      </c>
      <c r="J21" s="365">
        <v>2.9</v>
      </c>
      <c r="K21" s="365">
        <v>1.2</v>
      </c>
      <c r="L21" s="180">
        <v>2.5</v>
      </c>
      <c r="M21" s="338"/>
      <c r="N21" s="338"/>
      <c r="O21" s="304">
        <f t="shared" si="0"/>
        <v>717</v>
      </c>
    </row>
    <row r="22" spans="1:22" ht="30" customHeight="1">
      <c r="A22" s="148" t="s">
        <v>405</v>
      </c>
      <c r="B22" s="402" t="s">
        <v>117</v>
      </c>
      <c r="C22" s="146" t="s">
        <v>149</v>
      </c>
      <c r="D22" s="57" t="s">
        <v>417</v>
      </c>
      <c r="E22" s="306" t="s">
        <v>136</v>
      </c>
      <c r="F22" s="461" t="s">
        <v>324</v>
      </c>
      <c r="G22" s="181"/>
      <c r="H22" s="181"/>
      <c r="I22" s="130">
        <v>5.6</v>
      </c>
      <c r="J22" s="130">
        <v>2.2999999999999998</v>
      </c>
      <c r="K22" s="130">
        <v>1.7</v>
      </c>
      <c r="L22" s="131">
        <v>2.5</v>
      </c>
      <c r="M22" s="11"/>
      <c r="N22" s="11"/>
      <c r="O22" s="304">
        <f t="shared" si="0"/>
        <v>719.5</v>
      </c>
      <c r="V22" s="313"/>
    </row>
    <row r="23" spans="1:22" ht="30" customHeight="1" thickBot="1">
      <c r="A23" s="428" t="s">
        <v>406</v>
      </c>
      <c r="B23" s="400" t="s">
        <v>489</v>
      </c>
      <c r="C23" s="429" t="s">
        <v>316</v>
      </c>
      <c r="D23" s="430" t="s">
        <v>387</v>
      </c>
      <c r="E23" s="431" t="s">
        <v>136</v>
      </c>
      <c r="F23" s="278" t="s">
        <v>139</v>
      </c>
      <c r="G23" s="432"/>
      <c r="H23" s="432"/>
      <c r="I23" s="433">
        <v>5.3</v>
      </c>
      <c r="J23" s="434">
        <v>2.6</v>
      </c>
      <c r="K23" s="433">
        <v>1.5</v>
      </c>
      <c r="L23" s="435">
        <v>2.5</v>
      </c>
      <c r="M23" s="436"/>
      <c r="N23" s="437"/>
      <c r="O23" s="438">
        <f t="shared" si="0"/>
        <v>716</v>
      </c>
      <c r="V23" s="321"/>
    </row>
    <row r="24" spans="1:22" ht="30" customHeight="1">
      <c r="A24" s="439" t="s">
        <v>407</v>
      </c>
      <c r="B24" s="401" t="s">
        <v>150</v>
      </c>
      <c r="C24" s="440" t="s">
        <v>321</v>
      </c>
      <c r="D24" s="441" t="s">
        <v>334</v>
      </c>
      <c r="E24" s="377" t="s">
        <v>136</v>
      </c>
      <c r="F24" s="408" t="s">
        <v>308</v>
      </c>
      <c r="G24" s="442"/>
      <c r="H24" s="442"/>
      <c r="I24" s="443">
        <v>5.0999999999999996</v>
      </c>
      <c r="J24" s="444">
        <v>2.4</v>
      </c>
      <c r="K24" s="443">
        <v>1.8</v>
      </c>
      <c r="L24" s="443">
        <v>2.5</v>
      </c>
      <c r="M24" s="445"/>
      <c r="N24" s="446"/>
      <c r="O24" s="447">
        <f t="shared" si="0"/>
        <v>694.5</v>
      </c>
      <c r="V24" s="321"/>
    </row>
    <row r="25" spans="1:22" ht="30" customHeight="1" thickBot="1">
      <c r="A25" s="149" t="s">
        <v>408</v>
      </c>
      <c r="B25" s="448" t="s">
        <v>494</v>
      </c>
      <c r="C25" s="269" t="s">
        <v>319</v>
      </c>
      <c r="D25" s="150" t="s">
        <v>418</v>
      </c>
      <c r="E25" s="474" t="s">
        <v>138</v>
      </c>
      <c r="F25" s="278" t="s">
        <v>436</v>
      </c>
      <c r="G25" s="410"/>
      <c r="H25" s="266" t="s">
        <v>125</v>
      </c>
      <c r="I25" s="271">
        <v>5.3</v>
      </c>
      <c r="J25" s="132">
        <v>3.3</v>
      </c>
      <c r="K25" s="271">
        <v>1.6</v>
      </c>
      <c r="L25" s="271">
        <v>2.5</v>
      </c>
      <c r="M25" s="56">
        <v>1</v>
      </c>
      <c r="N25" s="10"/>
      <c r="O25" s="249">
        <f t="shared" ref="O25" si="1">(I25*70)+(J25*75)+(K25*25)+(L25*45)+(M25*60)+(N25*150)</f>
        <v>831</v>
      </c>
      <c r="V25" s="321"/>
    </row>
    <row r="26" spans="1:22" ht="30.95" customHeight="1">
      <c r="A26" s="38" t="s">
        <v>74</v>
      </c>
      <c r="B26" s="39"/>
      <c r="C26" s="39"/>
      <c r="D26" s="40" t="s">
        <v>75</v>
      </c>
      <c r="E26" s="39"/>
      <c r="F26" s="41"/>
      <c r="G26" s="301" t="s">
        <v>76</v>
      </c>
      <c r="H26" s="301"/>
      <c r="I26" s="41"/>
      <c r="J26" s="41"/>
      <c r="K26" s="41"/>
      <c r="L26" s="41"/>
      <c r="M26" s="25"/>
      <c r="N26" s="9"/>
      <c r="O26" s="9"/>
      <c r="V26" s="313"/>
    </row>
    <row r="27" spans="1:22">
      <c r="A27" s="475" t="s">
        <v>311</v>
      </c>
      <c r="B27" s="475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</row>
    <row r="28" spans="1:22" ht="17.25" customHeight="1">
      <c r="A28" s="480" t="s">
        <v>312</v>
      </c>
      <c r="B28" s="475"/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</row>
    <row r="29" spans="1:22">
      <c r="B29" s="405"/>
      <c r="C29" s="309"/>
      <c r="D29" s="308"/>
      <c r="E29" s="339"/>
      <c r="F29" s="313"/>
    </row>
    <row r="32" spans="1:22">
      <c r="F32" s="12"/>
      <c r="G32" s="302"/>
      <c r="H32" s="302"/>
    </row>
  </sheetData>
  <mergeCells count="5">
    <mergeCell ref="A27:O27"/>
    <mergeCell ref="A1:K1"/>
    <mergeCell ref="B2:C2"/>
    <mergeCell ref="D2:F2"/>
    <mergeCell ref="A28:O28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517"/>
  <sheetViews>
    <sheetView zoomScaleNormal="100" workbookViewId="0">
      <selection activeCell="Z33" sqref="Z33:Z39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5" hidden="1" customWidth="1"/>
    <col min="7" max="7" width="6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3.75" hidden="1" customWidth="1"/>
    <col min="14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2" width="10.875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29" width="2.37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492" t="s">
        <v>17</v>
      </c>
      <c r="E1" s="492"/>
      <c r="F1" s="492"/>
      <c r="G1" s="492"/>
      <c r="H1" s="492"/>
      <c r="I1" s="492"/>
      <c r="J1" s="492"/>
      <c r="K1" s="5" t="s">
        <v>487</v>
      </c>
      <c r="L1" t="s">
        <v>483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493">
        <v>740</v>
      </c>
      <c r="E2" s="493"/>
      <c r="F2" s="34"/>
      <c r="G2" s="34"/>
      <c r="H2" s="34"/>
      <c r="I2" s="34"/>
      <c r="J2" s="35"/>
      <c r="K2" s="494" t="s">
        <v>310</v>
      </c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</row>
    <row r="3" spans="1:41" s="12" customFormat="1" ht="14.1" customHeight="1">
      <c r="A3" s="496" t="s">
        <v>6</v>
      </c>
      <c r="B3" s="13"/>
      <c r="C3" s="497">
        <v>45718</v>
      </c>
      <c r="D3" s="497"/>
      <c r="E3" s="17"/>
      <c r="F3" s="17"/>
      <c r="G3" s="17"/>
      <c r="H3" s="33"/>
      <c r="I3" s="13" t="s">
        <v>122</v>
      </c>
      <c r="J3" s="13"/>
      <c r="K3" s="497">
        <f>C3+1</f>
        <v>45719</v>
      </c>
      <c r="L3" s="497"/>
      <c r="M3" s="17"/>
      <c r="N3" s="17"/>
      <c r="O3" s="17"/>
      <c r="P3" s="33"/>
      <c r="Q3" s="13" t="s">
        <v>123</v>
      </c>
      <c r="R3" s="123"/>
      <c r="S3" s="497">
        <f>C3+2</f>
        <v>45720</v>
      </c>
      <c r="T3" s="497"/>
      <c r="U3" s="17"/>
      <c r="V3" s="17"/>
      <c r="W3" s="17"/>
      <c r="X3" s="33"/>
      <c r="Y3" s="13" t="s">
        <v>119</v>
      </c>
      <c r="Z3" s="123"/>
      <c r="AA3" s="497">
        <f>C3+3</f>
        <v>45721</v>
      </c>
      <c r="AB3" s="497"/>
      <c r="AC3" s="17"/>
      <c r="AD3" s="17"/>
      <c r="AE3" s="17"/>
      <c r="AF3" s="33"/>
      <c r="AG3" s="13" t="s">
        <v>120</v>
      </c>
      <c r="AH3" s="123"/>
      <c r="AI3" s="497">
        <f>C3+4</f>
        <v>45722</v>
      </c>
      <c r="AJ3" s="497"/>
      <c r="AK3" s="17"/>
      <c r="AL3" s="17"/>
      <c r="AM3" s="17"/>
      <c r="AN3" s="33"/>
      <c r="AO3" s="13" t="s">
        <v>121</v>
      </c>
    </row>
    <row r="4" spans="1:41" s="12" customFormat="1" ht="14.1" customHeight="1">
      <c r="A4" s="496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3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3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3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1" s="12" customFormat="1" ht="14.1" customHeight="1">
      <c r="A5" s="506" t="s">
        <v>13</v>
      </c>
      <c r="B5" s="106" t="s">
        <v>72</v>
      </c>
      <c r="C5" s="103" t="s">
        <v>102</v>
      </c>
      <c r="D5" s="415">
        <v>100</v>
      </c>
      <c r="E5" s="74">
        <f>D5/20</f>
        <v>5</v>
      </c>
      <c r="F5" s="13"/>
      <c r="G5" s="13"/>
      <c r="H5" s="110">
        <f>(D5*$D$2)/1000</f>
        <v>74</v>
      </c>
      <c r="I5" s="134"/>
      <c r="J5" s="498" t="s">
        <v>496</v>
      </c>
      <c r="K5" s="120" t="s">
        <v>102</v>
      </c>
      <c r="L5" s="121">
        <v>80</v>
      </c>
      <c r="M5" s="74">
        <f>L5/20</f>
        <v>4</v>
      </c>
      <c r="N5" s="13"/>
      <c r="O5" s="13"/>
      <c r="P5" s="110">
        <f>(L5*$D$2)/1000</f>
        <v>59.2</v>
      </c>
      <c r="Q5" s="72"/>
      <c r="R5" s="106" t="s">
        <v>133</v>
      </c>
      <c r="S5" s="103" t="s">
        <v>97</v>
      </c>
      <c r="T5" s="415">
        <v>145</v>
      </c>
      <c r="U5" s="74">
        <f>T5/30</f>
        <v>4.833333333333333</v>
      </c>
      <c r="V5" s="13"/>
      <c r="W5" s="13"/>
      <c r="X5" s="110">
        <f>(T5*$D$2)/1000</f>
        <v>107.3</v>
      </c>
      <c r="Y5" s="134"/>
      <c r="Z5" s="80" t="s">
        <v>103</v>
      </c>
      <c r="AA5" s="120" t="s">
        <v>102</v>
      </c>
      <c r="AB5" s="121">
        <v>80</v>
      </c>
      <c r="AC5" s="74">
        <f>AB5/20</f>
        <v>4</v>
      </c>
      <c r="AD5" s="13"/>
      <c r="AE5" s="13"/>
      <c r="AF5" s="110">
        <f>(AB5*$D$2)/1000</f>
        <v>59.2</v>
      </c>
      <c r="AG5" s="72"/>
      <c r="AH5" s="106" t="s">
        <v>497</v>
      </c>
      <c r="AI5" s="103" t="s">
        <v>102</v>
      </c>
      <c r="AJ5" s="415">
        <v>80</v>
      </c>
      <c r="AK5" s="74">
        <f>AJ5/20</f>
        <v>4</v>
      </c>
      <c r="AL5" s="13"/>
      <c r="AM5" s="13"/>
      <c r="AN5" s="110">
        <f>(AJ5*$D$2)/1000</f>
        <v>59.2</v>
      </c>
      <c r="AO5" s="72"/>
    </row>
    <row r="6" spans="1:41" s="12" customFormat="1" ht="14.1" customHeight="1">
      <c r="A6" s="506"/>
      <c r="B6" s="322" t="s">
        <v>104</v>
      </c>
      <c r="C6" s="89"/>
      <c r="D6" s="273"/>
      <c r="E6" s="74"/>
      <c r="F6" s="74"/>
      <c r="G6" s="77"/>
      <c r="H6" s="114"/>
      <c r="I6" s="135"/>
      <c r="J6" s="499"/>
      <c r="K6" s="81" t="s">
        <v>495</v>
      </c>
      <c r="L6" s="82">
        <v>20</v>
      </c>
      <c r="M6" s="74">
        <f>L6/20</f>
        <v>1</v>
      </c>
      <c r="N6" s="74"/>
      <c r="O6" s="13"/>
      <c r="P6" s="110">
        <f>(L6*$D$2)/1000</f>
        <v>14.8</v>
      </c>
      <c r="Q6" s="114"/>
      <c r="R6" s="322"/>
      <c r="S6" s="89"/>
      <c r="T6" s="273"/>
      <c r="U6" s="74"/>
      <c r="V6" s="74"/>
      <c r="W6" s="77"/>
      <c r="X6" s="114"/>
      <c r="Y6" s="72"/>
      <c r="Z6" s="73" t="s">
        <v>104</v>
      </c>
      <c r="AA6" s="81" t="s">
        <v>105</v>
      </c>
      <c r="AB6" s="82">
        <v>20</v>
      </c>
      <c r="AC6" s="74">
        <f>AB6/20</f>
        <v>1</v>
      </c>
      <c r="AD6" s="74"/>
      <c r="AE6" s="13"/>
      <c r="AF6" s="110">
        <f>(AB6*$D$2)/1000</f>
        <v>14.8</v>
      </c>
      <c r="AG6" s="114"/>
      <c r="AH6" s="322" t="s">
        <v>498</v>
      </c>
      <c r="AI6" s="81" t="s">
        <v>499</v>
      </c>
      <c r="AJ6" s="82">
        <v>20</v>
      </c>
      <c r="AK6" s="74">
        <f>AJ6/20</f>
        <v>1</v>
      </c>
      <c r="AL6" s="74"/>
      <c r="AM6" s="13"/>
      <c r="AN6" s="110">
        <f>(AJ6*$D$2)/1000</f>
        <v>14.8</v>
      </c>
      <c r="AO6" s="135"/>
    </row>
    <row r="7" spans="1:41" s="12" customFormat="1" ht="14.1" customHeight="1">
      <c r="A7" s="506"/>
      <c r="B7" s="96" t="s">
        <v>98</v>
      </c>
      <c r="C7" s="89"/>
      <c r="D7" s="273"/>
      <c r="E7" s="13"/>
      <c r="F7" s="13"/>
      <c r="G7" s="13"/>
      <c r="H7" s="72"/>
      <c r="I7" s="135"/>
      <c r="J7" s="500"/>
      <c r="K7" s="6"/>
      <c r="L7" s="13"/>
      <c r="M7" s="13"/>
      <c r="N7" s="13"/>
      <c r="O7" s="13"/>
      <c r="P7" s="33"/>
      <c r="Q7" s="114"/>
      <c r="R7" s="96" t="s">
        <v>132</v>
      </c>
      <c r="S7" s="89"/>
      <c r="T7" s="273"/>
      <c r="U7" s="13"/>
      <c r="V7" s="13"/>
      <c r="W7" s="13"/>
      <c r="X7" s="72"/>
      <c r="Y7" s="72"/>
      <c r="Z7" s="19" t="s">
        <v>106</v>
      </c>
      <c r="AA7" s="6"/>
      <c r="AB7" s="13"/>
      <c r="AC7" s="13"/>
      <c r="AD7" s="13"/>
      <c r="AE7" s="13"/>
      <c r="AF7" s="33"/>
      <c r="AG7" s="114"/>
      <c r="AH7" s="96" t="s">
        <v>98</v>
      </c>
      <c r="AI7" s="89"/>
      <c r="AJ7" s="273"/>
      <c r="AK7" s="13"/>
      <c r="AL7" s="13"/>
      <c r="AM7" s="13"/>
      <c r="AN7" s="72"/>
      <c r="AO7" s="135"/>
    </row>
    <row r="8" spans="1:41" s="12" customFormat="1" ht="14.1" customHeight="1">
      <c r="A8" s="506" t="s">
        <v>2</v>
      </c>
      <c r="B8" s="58" t="s">
        <v>91</v>
      </c>
      <c r="C8" s="89" t="s">
        <v>241</v>
      </c>
      <c r="D8" s="93">
        <v>90</v>
      </c>
      <c r="E8" s="186"/>
      <c r="F8" s="96">
        <f>D8*0.8/35</f>
        <v>2.0571428571428569</v>
      </c>
      <c r="G8" s="187"/>
      <c r="H8" s="104">
        <f>(D8*$D$2)/1000</f>
        <v>66.599999999999994</v>
      </c>
      <c r="I8" s="94"/>
      <c r="J8" s="58" t="s">
        <v>201</v>
      </c>
      <c r="K8" s="89" t="s">
        <v>340</v>
      </c>
      <c r="L8" s="93">
        <v>80</v>
      </c>
      <c r="M8" s="136"/>
      <c r="N8" s="143">
        <f>L8*0.8/35</f>
        <v>1.8285714285714285</v>
      </c>
      <c r="O8" s="92"/>
      <c r="P8" s="110">
        <f>(L8*$D$2)/1000</f>
        <v>59.2</v>
      </c>
      <c r="Q8" s="94"/>
      <c r="R8" s="76" t="s">
        <v>379</v>
      </c>
      <c r="S8" s="380" t="s">
        <v>174</v>
      </c>
      <c r="T8" s="74">
        <v>11</v>
      </c>
      <c r="U8" s="92"/>
      <c r="V8" s="93">
        <f>T8/40</f>
        <v>0.27500000000000002</v>
      </c>
      <c r="W8" s="92"/>
      <c r="X8" s="110">
        <f t="shared" ref="X8:X13" si="0">(T8*$D$2)/1000</f>
        <v>8.14</v>
      </c>
      <c r="Y8" s="94"/>
      <c r="Z8" s="75" t="s">
        <v>242</v>
      </c>
      <c r="AA8" s="69" t="s">
        <v>243</v>
      </c>
      <c r="AB8" s="471">
        <v>108</v>
      </c>
      <c r="AC8" s="199"/>
      <c r="AD8" s="143">
        <f>AB8*0.6/35</f>
        <v>1.8514285714285714</v>
      </c>
      <c r="AE8" s="92"/>
      <c r="AF8" s="110">
        <f>(AB8*$D$2)/1000</f>
        <v>79.92</v>
      </c>
      <c r="AG8" s="94"/>
      <c r="AH8" s="58" t="s">
        <v>456</v>
      </c>
      <c r="AI8" s="89" t="s">
        <v>151</v>
      </c>
      <c r="AJ8" s="93">
        <v>95</v>
      </c>
      <c r="AK8" s="186"/>
      <c r="AL8" s="96">
        <f>AJ8*0.8/35</f>
        <v>2.1714285714285713</v>
      </c>
      <c r="AM8" s="187"/>
      <c r="AN8" s="104">
        <f>(AJ8*$D$2)/1000</f>
        <v>70.3</v>
      </c>
      <c r="AO8" s="94"/>
    </row>
    <row r="9" spans="1:41" s="12" customFormat="1" ht="14.1" customHeight="1">
      <c r="A9" s="506"/>
      <c r="B9" s="97" t="s">
        <v>92</v>
      </c>
      <c r="C9" s="89" t="s">
        <v>93</v>
      </c>
      <c r="D9" s="93">
        <v>2</v>
      </c>
      <c r="E9" s="136"/>
      <c r="F9" s="136"/>
      <c r="G9" s="90"/>
      <c r="H9" s="104">
        <f>(D9*$D$2)/1000</f>
        <v>1.48</v>
      </c>
      <c r="I9" s="91"/>
      <c r="J9" s="97" t="s">
        <v>292</v>
      </c>
      <c r="K9" s="207"/>
      <c r="L9" s="96"/>
      <c r="M9" s="136"/>
      <c r="N9" s="136"/>
      <c r="O9" s="92"/>
      <c r="P9" s="110"/>
      <c r="Q9" s="91"/>
      <c r="R9" s="76" t="s">
        <v>380</v>
      </c>
      <c r="S9" s="380" t="s">
        <v>382</v>
      </c>
      <c r="T9" s="74">
        <v>8</v>
      </c>
      <c r="U9" s="136"/>
      <c r="V9" s="143"/>
      <c r="W9" s="92"/>
      <c r="X9" s="110">
        <f t="shared" si="0"/>
        <v>5.92</v>
      </c>
      <c r="Y9" s="91"/>
      <c r="Z9" s="76" t="s">
        <v>180</v>
      </c>
      <c r="AA9" s="69" t="s">
        <v>178</v>
      </c>
      <c r="AB9" s="472">
        <v>25</v>
      </c>
      <c r="AC9" s="152"/>
      <c r="AD9" s="151"/>
      <c r="AE9" s="93">
        <f>AB9/100</f>
        <v>0.25</v>
      </c>
      <c r="AF9" s="137">
        <f>(AB9*$D$2)/1000</f>
        <v>18.5</v>
      </c>
      <c r="AG9" s="91"/>
      <c r="AH9" s="97" t="s">
        <v>439</v>
      </c>
      <c r="AI9" s="89" t="s">
        <v>457</v>
      </c>
      <c r="AJ9" s="93">
        <v>1</v>
      </c>
      <c r="AK9" s="136"/>
      <c r="AL9" s="136"/>
      <c r="AM9" s="90"/>
      <c r="AN9" s="104">
        <f>(AJ9*$D$2)/1000</f>
        <v>0.74</v>
      </c>
      <c r="AO9" s="91"/>
    </row>
    <row r="10" spans="1:41" s="12" customFormat="1" ht="14.1" customHeight="1">
      <c r="A10" s="506"/>
      <c r="B10" s="97" t="s">
        <v>157</v>
      </c>
      <c r="C10" s="89" t="s">
        <v>276</v>
      </c>
      <c r="D10" s="93">
        <v>20</v>
      </c>
      <c r="E10" s="136"/>
      <c r="F10" s="136"/>
      <c r="G10" s="92">
        <f>D10/100</f>
        <v>0.2</v>
      </c>
      <c r="H10" s="104">
        <f>(D10*$D$2)/1000</f>
        <v>14.8</v>
      </c>
      <c r="I10" s="91"/>
      <c r="J10" s="97" t="s">
        <v>295</v>
      </c>
      <c r="K10" s="311"/>
      <c r="L10" s="93"/>
      <c r="M10" s="136"/>
      <c r="N10" s="143"/>
      <c r="O10" s="92"/>
      <c r="P10" s="110"/>
      <c r="Q10" s="91"/>
      <c r="R10" s="76" t="s">
        <v>157</v>
      </c>
      <c r="S10" s="217" t="s">
        <v>183</v>
      </c>
      <c r="T10" s="74">
        <v>5</v>
      </c>
      <c r="U10" s="210"/>
      <c r="V10" s="93"/>
      <c r="W10" s="92">
        <f>T10/100</f>
        <v>0.05</v>
      </c>
      <c r="X10" s="110">
        <f t="shared" si="0"/>
        <v>3.7</v>
      </c>
      <c r="Y10" s="94"/>
      <c r="Z10" s="76" t="s">
        <v>253</v>
      </c>
      <c r="AA10" s="310" t="s">
        <v>250</v>
      </c>
      <c r="AB10" s="472">
        <v>3</v>
      </c>
      <c r="AC10" s="96"/>
      <c r="AD10" s="96"/>
      <c r="AE10" s="93">
        <f>AB10/100</f>
        <v>0.03</v>
      </c>
      <c r="AF10" s="137">
        <f>(AB10*$D$2)/1000</f>
        <v>2.2200000000000002</v>
      </c>
      <c r="AG10" s="91"/>
      <c r="AH10" s="97" t="s">
        <v>152</v>
      </c>
      <c r="AI10" s="89" t="s">
        <v>458</v>
      </c>
      <c r="AJ10" s="93">
        <v>15</v>
      </c>
      <c r="AK10" s="136"/>
      <c r="AL10" s="136"/>
      <c r="AM10" s="92">
        <f>AJ10/100</f>
        <v>0.15</v>
      </c>
      <c r="AN10" s="104">
        <f>(AJ10*$D$2)/1000</f>
        <v>11.1</v>
      </c>
      <c r="AO10" s="91"/>
    </row>
    <row r="11" spans="1:41" s="12" customFormat="1" ht="14.1" customHeight="1">
      <c r="A11" s="506"/>
      <c r="B11" s="97" t="s">
        <v>210</v>
      </c>
      <c r="C11" s="89" t="s">
        <v>277</v>
      </c>
      <c r="D11" s="93">
        <v>5</v>
      </c>
      <c r="E11" s="62"/>
      <c r="F11" s="62"/>
      <c r="G11" s="92">
        <f>D11/100</f>
        <v>0.05</v>
      </c>
      <c r="H11" s="104">
        <f>(D11*$D$2)/1000</f>
        <v>3.7</v>
      </c>
      <c r="I11" s="91"/>
      <c r="J11" s="97" t="s">
        <v>317</v>
      </c>
      <c r="K11" s="89"/>
      <c r="L11" s="93"/>
      <c r="M11" s="59"/>
      <c r="N11" s="136"/>
      <c r="O11" s="92"/>
      <c r="P11" s="137"/>
      <c r="Q11" s="91"/>
      <c r="R11" s="76" t="s">
        <v>188</v>
      </c>
      <c r="S11" s="217" t="s">
        <v>189</v>
      </c>
      <c r="T11" s="74">
        <v>15</v>
      </c>
      <c r="U11" s="136"/>
      <c r="V11" s="136"/>
      <c r="W11" s="92">
        <f>T11/100</f>
        <v>0.15</v>
      </c>
      <c r="X11" s="110">
        <f t="shared" si="0"/>
        <v>11.1</v>
      </c>
      <c r="Y11" s="91"/>
      <c r="Z11" s="76" t="s">
        <v>190</v>
      </c>
      <c r="AA11" s="69" t="s">
        <v>503</v>
      </c>
      <c r="AB11" s="473">
        <v>7</v>
      </c>
      <c r="AC11" s="96"/>
      <c r="AD11" s="96"/>
      <c r="AE11" s="143"/>
      <c r="AF11" s="137">
        <f>(AB11*$D$2)/1000</f>
        <v>5.18</v>
      </c>
      <c r="AG11" s="211"/>
      <c r="AH11" s="193" t="s">
        <v>66</v>
      </c>
      <c r="AI11" s="89" t="s">
        <v>459</v>
      </c>
      <c r="AJ11" s="93">
        <v>1</v>
      </c>
      <c r="AK11" s="62"/>
      <c r="AL11" s="62"/>
      <c r="AM11" s="92"/>
      <c r="AN11" s="104">
        <f>(AJ11*$D$2)/1000</f>
        <v>0.74</v>
      </c>
      <c r="AO11" s="91"/>
    </row>
    <row r="12" spans="1:41" s="12" customFormat="1" ht="14.1" customHeight="1">
      <c r="A12" s="506"/>
      <c r="B12" s="193" t="s">
        <v>66</v>
      </c>
      <c r="C12" s="89" t="s">
        <v>278</v>
      </c>
      <c r="D12" s="93">
        <v>30</v>
      </c>
      <c r="E12" s="93">
        <f>D12/90</f>
        <v>0.33333333333333331</v>
      </c>
      <c r="F12" s="92"/>
      <c r="G12" s="90"/>
      <c r="H12" s="104">
        <f>(D12*$D$2)/1000</f>
        <v>22.2</v>
      </c>
      <c r="I12" s="94"/>
      <c r="J12" s="190" t="s">
        <v>341</v>
      </c>
      <c r="K12" s="89"/>
      <c r="L12" s="92"/>
      <c r="M12" s="96"/>
      <c r="N12" s="96"/>
      <c r="O12" s="191"/>
      <c r="P12" s="137"/>
      <c r="Q12" s="200"/>
      <c r="R12" s="76" t="s">
        <v>133</v>
      </c>
      <c r="S12" s="380" t="s">
        <v>192</v>
      </c>
      <c r="T12" s="74">
        <v>18</v>
      </c>
      <c r="U12" s="136">
        <f>T12/85</f>
        <v>0.21176470588235294</v>
      </c>
      <c r="V12" s="93"/>
      <c r="W12" s="92"/>
      <c r="X12" s="110">
        <f t="shared" si="0"/>
        <v>13.32</v>
      </c>
      <c r="Y12" s="91"/>
      <c r="Z12" s="193" t="s">
        <v>66</v>
      </c>
      <c r="AA12" s="371" t="s">
        <v>504</v>
      </c>
      <c r="AB12" s="472">
        <v>10</v>
      </c>
      <c r="AC12" s="136"/>
      <c r="AD12" s="136"/>
      <c r="AE12" s="93">
        <f>AB12/100</f>
        <v>0.1</v>
      </c>
      <c r="AF12" s="137">
        <f>(AB12*$D$2)/1000</f>
        <v>7.4</v>
      </c>
      <c r="AG12" s="91"/>
      <c r="AH12" s="281"/>
      <c r="AI12" s="89" t="s">
        <v>463</v>
      </c>
      <c r="AJ12" s="93">
        <v>15</v>
      </c>
      <c r="AK12" s="93"/>
      <c r="AL12" s="92"/>
      <c r="AM12" s="92">
        <f>AJ12/100</f>
        <v>0.15</v>
      </c>
      <c r="AN12" s="104">
        <f>(AJ12*$D$2)/1000</f>
        <v>11.1</v>
      </c>
      <c r="AO12" s="91"/>
    </row>
    <row r="13" spans="1:41" s="12" customFormat="1" ht="14.1" customHeight="1">
      <c r="A13" s="506"/>
      <c r="B13" s="162"/>
      <c r="C13" s="89"/>
      <c r="D13" s="208"/>
      <c r="E13" s="96"/>
      <c r="F13" s="291"/>
      <c r="G13" s="191"/>
      <c r="H13" s="110"/>
      <c r="I13" s="91"/>
      <c r="J13" s="107"/>
      <c r="K13" s="158"/>
      <c r="L13" s="173"/>
      <c r="M13" s="112"/>
      <c r="N13" s="136"/>
      <c r="O13" s="92"/>
      <c r="P13" s="137"/>
      <c r="Q13" s="91"/>
      <c r="R13" s="76"/>
      <c r="S13" s="383" t="s">
        <v>381</v>
      </c>
      <c r="T13" s="93">
        <v>18</v>
      </c>
      <c r="U13" s="151"/>
      <c r="V13" s="92">
        <f>T13/35</f>
        <v>0.51428571428571423</v>
      </c>
      <c r="W13" s="92"/>
      <c r="X13" s="104">
        <f t="shared" si="0"/>
        <v>13.32</v>
      </c>
      <c r="Y13" s="91"/>
      <c r="Z13" s="97"/>
      <c r="AA13" s="158"/>
      <c r="AB13" s="173"/>
      <c r="AC13" s="112"/>
      <c r="AD13" s="136"/>
      <c r="AE13" s="92"/>
      <c r="AF13" s="137"/>
      <c r="AG13" s="91"/>
      <c r="AH13" s="162"/>
      <c r="AI13" s="89"/>
      <c r="AJ13" s="208"/>
      <c r="AK13" s="96"/>
      <c r="AL13" s="291"/>
      <c r="AM13" s="191"/>
      <c r="AN13" s="110"/>
      <c r="AO13" s="91"/>
    </row>
    <row r="14" spans="1:41" s="12" customFormat="1" ht="14.1" customHeight="1">
      <c r="A14" s="506"/>
      <c r="B14" s="232"/>
      <c r="C14" s="89"/>
      <c r="D14" s="93"/>
      <c r="E14" s="93"/>
      <c r="F14" s="292"/>
      <c r="G14" s="92"/>
      <c r="H14" s="104"/>
      <c r="I14" s="91"/>
      <c r="J14" s="195"/>
      <c r="K14" s="196"/>
      <c r="L14" s="58"/>
      <c r="M14" s="197"/>
      <c r="N14" s="194"/>
      <c r="O14" s="92"/>
      <c r="P14" s="137"/>
      <c r="Q14" s="91"/>
      <c r="R14" s="232" t="s">
        <v>66</v>
      </c>
      <c r="S14" s="383"/>
      <c r="T14" s="93"/>
      <c r="U14" s="151"/>
      <c r="V14" s="92"/>
      <c r="W14" s="92"/>
      <c r="X14" s="104"/>
      <c r="Y14" s="91"/>
      <c r="Z14" s="96"/>
      <c r="AA14" s="158"/>
      <c r="AB14" s="173"/>
      <c r="AC14" s="112"/>
      <c r="AD14" s="136"/>
      <c r="AE14" s="92"/>
      <c r="AF14" s="137"/>
      <c r="AG14" s="91"/>
      <c r="AH14" s="232"/>
      <c r="AI14" s="89"/>
      <c r="AJ14" s="93"/>
      <c r="AK14" s="93"/>
      <c r="AL14" s="292"/>
      <c r="AM14" s="92"/>
      <c r="AN14" s="104"/>
      <c r="AO14" s="91"/>
    </row>
    <row r="15" spans="1:41" s="12" customFormat="1" ht="14.1" customHeight="1">
      <c r="A15" s="506" t="s">
        <v>3</v>
      </c>
      <c r="B15" s="58" t="s">
        <v>196</v>
      </c>
      <c r="C15" s="89" t="s">
        <v>197</v>
      </c>
      <c r="D15" s="93">
        <v>50</v>
      </c>
      <c r="E15" s="136"/>
      <c r="F15" s="96"/>
      <c r="G15" s="92">
        <f>D15/100</f>
        <v>0.5</v>
      </c>
      <c r="H15" s="110">
        <f>(D15*$D$2)/1000</f>
        <v>37</v>
      </c>
      <c r="I15" s="94"/>
      <c r="J15" s="58" t="s">
        <v>275</v>
      </c>
      <c r="K15" s="371" t="s">
        <v>369</v>
      </c>
      <c r="L15" s="93">
        <v>60</v>
      </c>
      <c r="M15" s="176"/>
      <c r="N15" s="93"/>
      <c r="O15" s="92">
        <f>L15/100</f>
        <v>0.6</v>
      </c>
      <c r="P15" s="104">
        <f>(L15*$D$2)/1000</f>
        <v>44.4</v>
      </c>
      <c r="Q15" s="94"/>
      <c r="R15" s="58" t="s">
        <v>292</v>
      </c>
      <c r="S15" s="175" t="s">
        <v>325</v>
      </c>
      <c r="T15" s="93">
        <v>55</v>
      </c>
      <c r="U15" s="136"/>
      <c r="V15" s="136">
        <f>T15/55</f>
        <v>1</v>
      </c>
      <c r="W15" s="92"/>
      <c r="X15" s="88">
        <f t="shared" ref="X15" si="1">(T15*$D$2)/1000</f>
        <v>40.700000000000003</v>
      </c>
      <c r="Y15" s="91"/>
      <c r="Z15" s="58" t="s">
        <v>224</v>
      </c>
      <c r="AA15" s="89" t="s">
        <v>364</v>
      </c>
      <c r="AB15" s="93">
        <v>50</v>
      </c>
      <c r="AC15" s="136"/>
      <c r="AD15" s="136"/>
      <c r="AE15" s="93">
        <f>AB15/100</f>
        <v>0.5</v>
      </c>
      <c r="AF15" s="137">
        <f>(AB15*$D$2)/1000</f>
        <v>37</v>
      </c>
      <c r="AG15" s="94"/>
      <c r="AH15" s="58" t="s">
        <v>261</v>
      </c>
      <c r="AI15" s="451" t="s">
        <v>460</v>
      </c>
      <c r="AJ15" s="396">
        <v>21</v>
      </c>
      <c r="AK15" s="136">
        <f>AJ15/70</f>
        <v>0.3</v>
      </c>
      <c r="AL15" s="96"/>
      <c r="AM15" s="92"/>
      <c r="AN15" s="110">
        <f>(AJ15*$D$2)/1000</f>
        <v>15.54</v>
      </c>
      <c r="AO15" s="91"/>
    </row>
    <row r="16" spans="1:41" s="12" customFormat="1" ht="14.1" customHeight="1">
      <c r="A16" s="506"/>
      <c r="B16" s="97" t="s">
        <v>201</v>
      </c>
      <c r="C16" s="89" t="s">
        <v>200</v>
      </c>
      <c r="D16" s="93">
        <v>15</v>
      </c>
      <c r="E16" s="136"/>
      <c r="F16" s="96">
        <f>D16/35</f>
        <v>0.42857142857142855</v>
      </c>
      <c r="G16" s="92"/>
      <c r="H16" s="110">
        <f>(D16*$D$2)/1000</f>
        <v>11.1</v>
      </c>
      <c r="I16" s="98"/>
      <c r="J16" s="97" t="s">
        <v>232</v>
      </c>
      <c r="K16" s="158" t="s">
        <v>370</v>
      </c>
      <c r="L16" s="92">
        <v>10</v>
      </c>
      <c r="M16" s="176">
        <f>L16/15</f>
        <v>0.66666666666666663</v>
      </c>
      <c r="N16" s="93"/>
      <c r="O16" s="92"/>
      <c r="P16" s="104">
        <f>(L16*$D$2)/1000</f>
        <v>7.4</v>
      </c>
      <c r="Q16" s="91"/>
      <c r="R16" s="76" t="s">
        <v>206</v>
      </c>
      <c r="S16" s="69"/>
      <c r="T16" s="74"/>
      <c r="U16" s="136"/>
      <c r="V16" s="143"/>
      <c r="W16" s="136"/>
      <c r="X16" s="33"/>
      <c r="Y16" s="91"/>
      <c r="Z16" s="97" t="s">
        <v>362</v>
      </c>
      <c r="AA16" s="89" t="s">
        <v>203</v>
      </c>
      <c r="AB16" s="93">
        <v>15</v>
      </c>
      <c r="AC16" s="136"/>
      <c r="AD16" s="93">
        <f>AB16/35</f>
        <v>0.42857142857142855</v>
      </c>
      <c r="AE16" s="93"/>
      <c r="AF16" s="137">
        <f>(AB16*$D$2)/1000</f>
        <v>11.1</v>
      </c>
      <c r="AG16" s="98"/>
      <c r="AH16" s="97" t="s">
        <v>167</v>
      </c>
      <c r="AI16" s="450" t="s">
        <v>465</v>
      </c>
      <c r="AJ16" s="394">
        <v>45</v>
      </c>
      <c r="AK16" s="136"/>
      <c r="AL16" s="96"/>
      <c r="AM16" s="92">
        <f>AJ16/100</f>
        <v>0.45</v>
      </c>
      <c r="AN16" s="110">
        <f>(AJ16*$D$2)/1000</f>
        <v>33.299999999999997</v>
      </c>
      <c r="AO16" s="91"/>
    </row>
    <row r="17" spans="1:50" s="12" customFormat="1" ht="14.1" customHeight="1">
      <c r="A17" s="506"/>
      <c r="B17" s="97" t="s">
        <v>204</v>
      </c>
      <c r="C17" s="89" t="s">
        <v>205</v>
      </c>
      <c r="D17" s="93">
        <v>2</v>
      </c>
      <c r="E17" s="136"/>
      <c r="F17" s="96"/>
      <c r="G17" s="92"/>
      <c r="H17" s="110">
        <f>(D17*$D$2)/1000</f>
        <v>1.48</v>
      </c>
      <c r="I17" s="98"/>
      <c r="J17" s="76" t="s">
        <v>281</v>
      </c>
      <c r="K17" s="18" t="s">
        <v>156</v>
      </c>
      <c r="L17" s="77">
        <v>10</v>
      </c>
      <c r="M17" s="96"/>
      <c r="N17" s="93">
        <f>L17/35</f>
        <v>0.2857142857142857</v>
      </c>
      <c r="O17" s="92"/>
      <c r="P17" s="104">
        <f>(L17*$D$2)/1000</f>
        <v>7.4</v>
      </c>
      <c r="Q17" s="91"/>
      <c r="R17" s="76"/>
      <c r="S17" s="69"/>
      <c r="T17" s="74"/>
      <c r="U17" s="136"/>
      <c r="V17" s="143"/>
      <c r="W17" s="90"/>
      <c r="X17" s="33"/>
      <c r="Y17" s="91"/>
      <c r="Z17" s="97" t="s">
        <v>363</v>
      </c>
      <c r="AA17" s="89" t="s">
        <v>160</v>
      </c>
      <c r="AB17" s="93">
        <v>5</v>
      </c>
      <c r="AC17" s="136"/>
      <c r="AD17" s="143"/>
      <c r="AE17" s="93">
        <f>AB17/100</f>
        <v>0.05</v>
      </c>
      <c r="AF17" s="137">
        <f>(AB17*$D$2)/1000</f>
        <v>3.7</v>
      </c>
      <c r="AG17" s="98"/>
      <c r="AH17" s="97" t="s">
        <v>461</v>
      </c>
      <c r="AI17" s="89" t="s">
        <v>160</v>
      </c>
      <c r="AJ17" s="452">
        <v>5</v>
      </c>
      <c r="AK17" s="136"/>
      <c r="AL17" s="96"/>
      <c r="AM17" s="92">
        <f>AJ17/100</f>
        <v>0.05</v>
      </c>
      <c r="AN17" s="110">
        <f>(AJ17*$D$2)/1000</f>
        <v>3.7</v>
      </c>
      <c r="AO17" s="91"/>
    </row>
    <row r="18" spans="1:50" s="12" customFormat="1" ht="14.1" customHeight="1">
      <c r="A18" s="506"/>
      <c r="B18" s="97" t="s">
        <v>211</v>
      </c>
      <c r="C18" s="89" t="s">
        <v>212</v>
      </c>
      <c r="D18" s="93">
        <v>1</v>
      </c>
      <c r="E18" s="136"/>
      <c r="F18" s="96"/>
      <c r="G18" s="92"/>
      <c r="H18" s="110">
        <f>(D18*$D$2)/1000</f>
        <v>0.74</v>
      </c>
      <c r="I18" s="91"/>
      <c r="J18" s="76" t="s">
        <v>170</v>
      </c>
      <c r="K18" s="69"/>
      <c r="L18" s="77"/>
      <c r="M18" s="93"/>
      <c r="N18" s="93"/>
      <c r="O18" s="92"/>
      <c r="P18" s="104"/>
      <c r="Q18" s="91"/>
      <c r="R18" s="76"/>
      <c r="S18" s="69"/>
      <c r="T18" s="74"/>
      <c r="U18" s="136"/>
      <c r="V18" s="143"/>
      <c r="W18" s="136"/>
      <c r="X18" s="33"/>
      <c r="Y18" s="200"/>
      <c r="Z18" s="97" t="s">
        <v>275</v>
      </c>
      <c r="AA18" s="89"/>
      <c r="AB18" s="93"/>
      <c r="AC18" s="136"/>
      <c r="AD18" s="143"/>
      <c r="AE18" s="93"/>
      <c r="AF18" s="137">
        <f>(AB18*$D$2)/1000</f>
        <v>0</v>
      </c>
      <c r="AG18" s="91"/>
      <c r="AH18" s="97" t="s">
        <v>462</v>
      </c>
      <c r="AI18" s="89" t="s">
        <v>178</v>
      </c>
      <c r="AJ18" s="93">
        <v>5</v>
      </c>
      <c r="AK18" s="136"/>
      <c r="AL18" s="96"/>
      <c r="AM18" s="92">
        <f>AJ18/100</f>
        <v>0.05</v>
      </c>
      <c r="AN18" s="110">
        <f>(AJ18*$D$2)/1000</f>
        <v>3.7</v>
      </c>
      <c r="AO18" s="91"/>
    </row>
    <row r="19" spans="1:50" s="12" customFormat="1" ht="14.1" customHeight="1">
      <c r="A19" s="506"/>
      <c r="B19" s="107" t="s">
        <v>161</v>
      </c>
      <c r="C19" s="213"/>
      <c r="D19" s="206"/>
      <c r="E19" s="92"/>
      <c r="F19" s="93"/>
      <c r="G19" s="136"/>
      <c r="H19" s="137"/>
      <c r="I19" s="98"/>
      <c r="J19" s="393" t="s">
        <v>66</v>
      </c>
      <c r="K19" s="89"/>
      <c r="L19" s="93"/>
      <c r="M19" s="152"/>
      <c r="N19" s="151"/>
      <c r="O19" s="92"/>
      <c r="P19" s="137"/>
      <c r="Q19" s="413"/>
      <c r="R19" s="76"/>
      <c r="S19" s="69"/>
      <c r="T19" s="74"/>
      <c r="U19" s="136"/>
      <c r="V19" s="143"/>
      <c r="W19" s="90"/>
      <c r="X19" s="33"/>
      <c r="Y19" s="91"/>
      <c r="Z19" s="107" t="s">
        <v>161</v>
      </c>
      <c r="AA19" s="89"/>
      <c r="AB19" s="93"/>
      <c r="AC19" s="92"/>
      <c r="AD19" s="93"/>
      <c r="AE19" s="136"/>
      <c r="AF19" s="137"/>
      <c r="AG19" s="98"/>
      <c r="AH19" s="107" t="s">
        <v>213</v>
      </c>
      <c r="AI19" s="213"/>
      <c r="AJ19" s="206"/>
      <c r="AK19" s="92"/>
      <c r="AL19" s="93"/>
      <c r="AM19" s="136"/>
      <c r="AN19" s="137"/>
      <c r="AO19" s="91"/>
      <c r="AR19" s="324"/>
      <c r="AS19" s="341"/>
      <c r="AT19" s="347"/>
      <c r="AU19" s="422"/>
      <c r="AV19" s="312"/>
      <c r="AW19" s="326"/>
      <c r="AX19" s="328"/>
    </row>
    <row r="20" spans="1:50" s="12" customFormat="1" ht="14.1" customHeight="1">
      <c r="A20" s="506"/>
      <c r="B20" s="96"/>
      <c r="C20" s="153"/>
      <c r="D20" s="93"/>
      <c r="E20" s="154"/>
      <c r="F20" s="136"/>
      <c r="G20" s="92"/>
      <c r="H20" s="137"/>
      <c r="I20" s="91"/>
      <c r="J20" s="205"/>
      <c r="K20" s="63"/>
      <c r="L20" s="62"/>
      <c r="M20" s="62"/>
      <c r="N20" s="62"/>
      <c r="O20" s="62"/>
      <c r="P20" s="104"/>
      <c r="Q20" s="91"/>
      <c r="R20" s="232" t="s">
        <v>341</v>
      </c>
      <c r="S20" s="286"/>
      <c r="T20" s="93"/>
      <c r="U20" s="92"/>
      <c r="V20" s="93"/>
      <c r="W20" s="136"/>
      <c r="X20" s="137"/>
      <c r="Y20" s="91"/>
      <c r="Z20" s="96"/>
      <c r="AA20" s="63"/>
      <c r="AB20" s="62"/>
      <c r="AC20" s="62"/>
      <c r="AD20" s="62"/>
      <c r="AE20" s="62"/>
      <c r="AF20" s="104"/>
      <c r="AG20" s="91"/>
      <c r="AH20" s="96"/>
      <c r="AI20" s="153"/>
      <c r="AJ20" s="93"/>
      <c r="AK20" s="154"/>
      <c r="AL20" s="136"/>
      <c r="AM20" s="92"/>
      <c r="AN20" s="137"/>
      <c r="AO20" s="91"/>
      <c r="AR20" s="324"/>
      <c r="AS20" s="349"/>
      <c r="AT20" s="312"/>
      <c r="AU20" s="423"/>
      <c r="AV20" s="326"/>
      <c r="AW20" s="312"/>
      <c r="AX20" s="328"/>
    </row>
    <row r="21" spans="1:50" s="12" customFormat="1" ht="14.1" customHeight="1">
      <c r="A21" s="502" t="s">
        <v>4</v>
      </c>
      <c r="B21" s="198" t="s">
        <v>214</v>
      </c>
      <c r="C21" s="172" t="s">
        <v>215</v>
      </c>
      <c r="D21" s="227">
        <v>75</v>
      </c>
      <c r="E21" s="96"/>
      <c r="F21" s="228"/>
      <c r="G21" s="143">
        <f>D21/100</f>
        <v>0.75</v>
      </c>
      <c r="H21" s="229">
        <f>(D21*$D$2)/1000</f>
        <v>55.5</v>
      </c>
      <c r="I21" s="230"/>
      <c r="J21" s="198" t="s">
        <v>216</v>
      </c>
      <c r="K21" s="172" t="s">
        <v>217</v>
      </c>
      <c r="L21" s="227">
        <v>75</v>
      </c>
      <c r="M21" s="96"/>
      <c r="N21" s="228"/>
      <c r="O21" s="143">
        <f>L21/100</f>
        <v>0.75</v>
      </c>
      <c r="P21" s="229">
        <f>(L21*$D$2)/1000</f>
        <v>55.5</v>
      </c>
      <c r="Q21" s="230"/>
      <c r="R21" s="184" t="s">
        <v>162</v>
      </c>
      <c r="S21" s="172" t="s">
        <v>163</v>
      </c>
      <c r="T21" s="173">
        <v>75</v>
      </c>
      <c r="U21" s="62"/>
      <c r="V21" s="62"/>
      <c r="W21" s="92">
        <f>T21/100</f>
        <v>0.75</v>
      </c>
      <c r="X21" s="110">
        <f>(T21*$D$2)/1000</f>
        <v>55.5</v>
      </c>
      <c r="Y21" s="94"/>
      <c r="Z21" s="184" t="s">
        <v>162</v>
      </c>
      <c r="AA21" s="172" t="s">
        <v>163</v>
      </c>
      <c r="AB21" s="173">
        <v>75</v>
      </c>
      <c r="AC21" s="62"/>
      <c r="AD21" s="62"/>
      <c r="AE21" s="92">
        <f>AB21/100</f>
        <v>0.75</v>
      </c>
      <c r="AF21" s="110">
        <f>(AB21*$D$2)/1000</f>
        <v>55.5</v>
      </c>
      <c r="AG21" s="94"/>
      <c r="AH21" s="184" t="s">
        <v>162</v>
      </c>
      <c r="AI21" s="172" t="s">
        <v>163</v>
      </c>
      <c r="AJ21" s="173">
        <v>75</v>
      </c>
      <c r="AK21" s="62"/>
      <c r="AL21" s="62"/>
      <c r="AM21" s="92">
        <f>AJ21/100</f>
        <v>0.75</v>
      </c>
      <c r="AN21" s="110">
        <f>(AJ21*$D$2)/1000</f>
        <v>55.5</v>
      </c>
      <c r="AO21" s="94"/>
      <c r="AR21" s="324"/>
      <c r="AS21" s="349"/>
      <c r="AT21" s="312"/>
      <c r="AU21" s="326"/>
      <c r="AV21" s="326"/>
      <c r="AW21" s="326"/>
      <c r="AX21" s="328"/>
    </row>
    <row r="22" spans="1:50" s="12" customFormat="1" ht="14.1" customHeight="1">
      <c r="A22" s="502"/>
      <c r="B22" s="198" t="s">
        <v>218</v>
      </c>
      <c r="C22" s="481" t="s">
        <v>165</v>
      </c>
      <c r="D22" s="93"/>
      <c r="E22" s="93"/>
      <c r="F22" s="93"/>
      <c r="G22" s="92"/>
      <c r="H22" s="104"/>
      <c r="I22" s="91"/>
      <c r="J22" s="198" t="s">
        <v>218</v>
      </c>
      <c r="K22" s="481" t="s">
        <v>165</v>
      </c>
      <c r="L22" s="93"/>
      <c r="M22" s="93"/>
      <c r="N22" s="93"/>
      <c r="O22" s="92"/>
      <c r="P22" s="104"/>
      <c r="Q22" s="91"/>
      <c r="R22" s="184" t="s">
        <v>164</v>
      </c>
      <c r="S22" s="481" t="s">
        <v>165</v>
      </c>
      <c r="T22" s="93"/>
      <c r="U22" s="93"/>
      <c r="V22" s="93"/>
      <c r="W22" s="92"/>
      <c r="X22" s="104"/>
      <c r="Y22" s="91"/>
      <c r="Z22" s="184" t="s">
        <v>164</v>
      </c>
      <c r="AA22" s="481" t="s">
        <v>165</v>
      </c>
      <c r="AB22" s="93"/>
      <c r="AC22" s="93"/>
      <c r="AD22" s="93"/>
      <c r="AE22" s="92"/>
      <c r="AF22" s="104"/>
      <c r="AG22" s="91"/>
      <c r="AH22" s="184" t="s">
        <v>164</v>
      </c>
      <c r="AI22" s="481" t="s">
        <v>165</v>
      </c>
      <c r="AJ22" s="93"/>
      <c r="AK22" s="93"/>
      <c r="AL22" s="93"/>
      <c r="AM22" s="92"/>
      <c r="AN22" s="104"/>
      <c r="AO22" s="91"/>
      <c r="AR22" s="324"/>
      <c r="AS22" s="349"/>
      <c r="AT22" s="312"/>
      <c r="AU22" s="326"/>
      <c r="AV22" s="312"/>
      <c r="AW22" s="326"/>
      <c r="AX22" s="328"/>
    </row>
    <row r="23" spans="1:50" s="12" customFormat="1" ht="14.1" customHeight="1">
      <c r="A23" s="502"/>
      <c r="B23" s="198" t="s">
        <v>219</v>
      </c>
      <c r="C23" s="482"/>
      <c r="D23" s="173"/>
      <c r="E23" s="93"/>
      <c r="F23" s="62"/>
      <c r="G23" s="92"/>
      <c r="H23" s="104"/>
      <c r="I23" s="91"/>
      <c r="J23" s="198" t="s">
        <v>219</v>
      </c>
      <c r="K23" s="482"/>
      <c r="L23" s="173"/>
      <c r="M23" s="93"/>
      <c r="N23" s="62"/>
      <c r="O23" s="92"/>
      <c r="P23" s="104"/>
      <c r="Q23" s="91"/>
      <c r="R23" s="184" t="s">
        <v>219</v>
      </c>
      <c r="S23" s="482"/>
      <c r="T23" s="93"/>
      <c r="U23" s="93"/>
      <c r="V23" s="62"/>
      <c r="W23" s="92"/>
      <c r="X23" s="104"/>
      <c r="Y23" s="91"/>
      <c r="Z23" s="184" t="s">
        <v>219</v>
      </c>
      <c r="AA23" s="482"/>
      <c r="AB23" s="93"/>
      <c r="AC23" s="93"/>
      <c r="AD23" s="62"/>
      <c r="AE23" s="92"/>
      <c r="AF23" s="104"/>
      <c r="AG23" s="91"/>
      <c r="AH23" s="184" t="s">
        <v>219</v>
      </c>
      <c r="AI23" s="482"/>
      <c r="AJ23" s="93"/>
      <c r="AK23" s="93"/>
      <c r="AL23" s="62"/>
      <c r="AM23" s="92"/>
      <c r="AN23" s="104"/>
      <c r="AO23" s="91"/>
      <c r="AR23" s="324"/>
      <c r="AS23" s="341"/>
      <c r="AT23" s="424"/>
      <c r="AU23" s="422"/>
      <c r="AV23" s="312"/>
      <c r="AW23" s="312"/>
      <c r="AX23" s="328"/>
    </row>
    <row r="24" spans="1:50" s="12" customFormat="1" ht="14.1" customHeight="1">
      <c r="A24" s="502"/>
      <c r="B24" s="96" t="s">
        <v>207</v>
      </c>
      <c r="C24" s="482"/>
      <c r="D24" s="93"/>
      <c r="E24" s="93"/>
      <c r="F24" s="93"/>
      <c r="G24" s="92"/>
      <c r="H24" s="104"/>
      <c r="I24" s="91"/>
      <c r="J24" s="96" t="s">
        <v>207</v>
      </c>
      <c r="K24" s="482"/>
      <c r="L24" s="93"/>
      <c r="M24" s="93"/>
      <c r="N24" s="93"/>
      <c r="O24" s="92"/>
      <c r="P24" s="104"/>
      <c r="Q24" s="91"/>
      <c r="R24" s="185" t="s">
        <v>207</v>
      </c>
      <c r="S24" s="482"/>
      <c r="T24" s="93"/>
      <c r="U24" s="93"/>
      <c r="V24" s="93"/>
      <c r="W24" s="92"/>
      <c r="X24" s="104"/>
      <c r="Y24" s="91"/>
      <c r="Z24" s="185" t="s">
        <v>207</v>
      </c>
      <c r="AA24" s="482"/>
      <c r="AB24" s="93"/>
      <c r="AC24" s="93"/>
      <c r="AD24" s="93"/>
      <c r="AE24" s="92"/>
      <c r="AF24" s="104"/>
      <c r="AG24" s="91"/>
      <c r="AH24" s="185" t="s">
        <v>207</v>
      </c>
      <c r="AI24" s="482"/>
      <c r="AJ24" s="93"/>
      <c r="AK24" s="93"/>
      <c r="AL24" s="93"/>
      <c r="AM24" s="92"/>
      <c r="AN24" s="104"/>
      <c r="AO24" s="91"/>
      <c r="AR24" s="425"/>
      <c r="AS24" s="426"/>
      <c r="AT24" s="326"/>
      <c r="AU24" s="427"/>
      <c r="AV24" s="326"/>
      <c r="AW24" s="312"/>
      <c r="AX24" s="350"/>
    </row>
    <row r="25" spans="1:50" s="12" customFormat="1" ht="14.1" customHeight="1">
      <c r="A25" s="503" t="s">
        <v>5</v>
      </c>
      <c r="B25" s="87" t="s">
        <v>261</v>
      </c>
      <c r="C25" s="69" t="s">
        <v>429</v>
      </c>
      <c r="D25" s="74">
        <v>10</v>
      </c>
      <c r="E25" s="95"/>
      <c r="F25" s="93">
        <f>D25*0.9/55</f>
        <v>0.16363636363636364</v>
      </c>
      <c r="G25" s="95"/>
      <c r="H25" s="110">
        <f>(D25*$D$2)/1000</f>
        <v>7.4</v>
      </c>
      <c r="I25" s="91"/>
      <c r="J25" s="219" t="s">
        <v>222</v>
      </c>
      <c r="K25" s="252" t="s">
        <v>223</v>
      </c>
      <c r="L25" s="77">
        <v>30</v>
      </c>
      <c r="M25" s="253"/>
      <c r="N25" s="92"/>
      <c r="O25" s="92">
        <f>L25/100</f>
        <v>0.3</v>
      </c>
      <c r="P25" s="137">
        <f>(L25*$D$2)/1000</f>
        <v>22.2</v>
      </c>
      <c r="Q25" s="91"/>
      <c r="R25" s="75" t="s">
        <v>281</v>
      </c>
      <c r="S25" s="69" t="s">
        <v>356</v>
      </c>
      <c r="T25" s="74">
        <v>15</v>
      </c>
      <c r="U25" s="77"/>
      <c r="V25" s="77"/>
      <c r="W25" s="92">
        <f>T25/100</f>
        <v>0.15</v>
      </c>
      <c r="X25" s="110">
        <f t="shared" ref="X25:X26" si="2">(T25*$D$2)/1000</f>
        <v>11.1</v>
      </c>
      <c r="Y25" s="91"/>
      <c r="Z25" s="144" t="s">
        <v>220</v>
      </c>
      <c r="AA25" s="69" t="s">
        <v>221</v>
      </c>
      <c r="AB25" s="74">
        <v>45</v>
      </c>
      <c r="AC25" s="138"/>
      <c r="AD25" s="138">
        <f>AB25/140</f>
        <v>0.32142857142857145</v>
      </c>
      <c r="AE25" s="142"/>
      <c r="AF25" s="110">
        <f>(AB25*$D$2)/1000</f>
        <v>33.299999999999997</v>
      </c>
      <c r="AG25" s="91"/>
      <c r="AH25" s="384" t="s">
        <v>169</v>
      </c>
      <c r="AI25" s="105" t="s">
        <v>227</v>
      </c>
      <c r="AJ25" s="77">
        <v>25</v>
      </c>
      <c r="AK25" s="138">
        <f>AJ25/200</f>
        <v>0.125</v>
      </c>
      <c r="AL25" s="138"/>
      <c r="AM25" s="92"/>
      <c r="AN25" s="110">
        <f>(AJ25*$D$2)/1000</f>
        <v>18.5</v>
      </c>
      <c r="AO25" s="91"/>
    </row>
    <row r="26" spans="1:50" s="12" customFormat="1" ht="14.1" customHeight="1">
      <c r="A26" s="504"/>
      <c r="B26" s="85" t="s">
        <v>167</v>
      </c>
      <c r="C26" s="69" t="s">
        <v>454</v>
      </c>
      <c r="D26" s="74">
        <v>15</v>
      </c>
      <c r="E26" s="167"/>
      <c r="F26" s="74"/>
      <c r="G26" s="92">
        <f>D26/100</f>
        <v>0.15</v>
      </c>
      <c r="H26" s="110">
        <f>(D26*$D$2)/1000</f>
        <v>11.1</v>
      </c>
      <c r="I26" s="94"/>
      <c r="J26" s="220" t="s">
        <v>230</v>
      </c>
      <c r="K26" s="18" t="s">
        <v>231</v>
      </c>
      <c r="L26" s="77">
        <v>12</v>
      </c>
      <c r="M26" s="151"/>
      <c r="N26" s="209">
        <f>L26*0.5/35</f>
        <v>0.17142857142857143</v>
      </c>
      <c r="O26" s="92"/>
      <c r="P26" s="137">
        <f>(L26*$D$2)/1000</f>
        <v>8.8800000000000008</v>
      </c>
      <c r="Q26" s="98"/>
      <c r="R26" s="76" t="s">
        <v>232</v>
      </c>
      <c r="S26" s="89" t="s">
        <v>173</v>
      </c>
      <c r="T26" s="74">
        <v>20</v>
      </c>
      <c r="U26" s="95"/>
      <c r="V26" s="93">
        <f>T26/35</f>
        <v>0.5714285714285714</v>
      </c>
      <c r="W26" s="95"/>
      <c r="X26" s="110">
        <f t="shared" si="2"/>
        <v>14.8</v>
      </c>
      <c r="Y26" s="98"/>
      <c r="Z26" s="70" t="s">
        <v>228</v>
      </c>
      <c r="AA26" s="78" t="s">
        <v>229</v>
      </c>
      <c r="AB26" s="74">
        <v>1</v>
      </c>
      <c r="AC26" s="170"/>
      <c r="AD26" s="93"/>
      <c r="AE26" s="77"/>
      <c r="AF26" s="110">
        <f>(AB26*$D$2)/1000</f>
        <v>0.74</v>
      </c>
      <c r="AG26" s="94"/>
      <c r="AH26" s="60" t="s">
        <v>233</v>
      </c>
      <c r="AI26" s="18" t="s">
        <v>231</v>
      </c>
      <c r="AJ26" s="77">
        <v>12</v>
      </c>
      <c r="AK26" s="151"/>
      <c r="AL26" s="209">
        <f>AJ26*0.5/35</f>
        <v>0.17142857142857143</v>
      </c>
      <c r="AM26" s="92"/>
      <c r="AN26" s="137">
        <f>(AJ26*$D$2)/1000</f>
        <v>8.8800000000000008</v>
      </c>
      <c r="AO26" s="91"/>
    </row>
    <row r="27" spans="1:50" s="12" customFormat="1" ht="14.1" customHeight="1">
      <c r="A27" s="504"/>
      <c r="B27" s="85" t="s">
        <v>206</v>
      </c>
      <c r="C27" s="69"/>
      <c r="D27" s="74"/>
      <c r="E27" s="167"/>
      <c r="F27" s="74"/>
      <c r="G27" s="74"/>
      <c r="H27" s="84"/>
      <c r="I27" s="72"/>
      <c r="J27" s="220" t="s">
        <v>235</v>
      </c>
      <c r="K27" s="252"/>
      <c r="L27" s="77"/>
      <c r="M27" s="253"/>
      <c r="N27" s="92"/>
      <c r="O27" s="92"/>
      <c r="P27" s="137"/>
      <c r="Q27" s="91"/>
      <c r="R27" s="76" t="s">
        <v>152</v>
      </c>
      <c r="S27" s="89"/>
      <c r="T27" s="74"/>
      <c r="U27" s="77"/>
      <c r="V27" s="77"/>
      <c r="W27" s="77"/>
      <c r="X27" s="229"/>
      <c r="Y27" s="91"/>
      <c r="Z27" s="70" t="s">
        <v>234</v>
      </c>
      <c r="AA27" s="15" t="s">
        <v>437</v>
      </c>
      <c r="AB27" s="173">
        <v>2</v>
      </c>
      <c r="AC27" s="62"/>
      <c r="AD27" s="62"/>
      <c r="AE27" s="92">
        <f>AB27*10/100</f>
        <v>0.2</v>
      </c>
      <c r="AF27" s="110">
        <f>(AB27*$D$2)/1000</f>
        <v>1.48</v>
      </c>
      <c r="AG27" s="72"/>
      <c r="AH27" s="220" t="s">
        <v>235</v>
      </c>
      <c r="AI27" s="175"/>
      <c r="AJ27" s="138"/>
      <c r="AK27" s="138"/>
      <c r="AL27" s="138"/>
      <c r="AM27" s="92"/>
      <c r="AN27" s="110"/>
      <c r="AO27" s="91"/>
    </row>
    <row r="28" spans="1:50" s="12" customFormat="1" ht="14.1" customHeight="1">
      <c r="A28" s="504"/>
      <c r="B28" s="76" t="s">
        <v>202</v>
      </c>
      <c r="C28" s="69"/>
      <c r="D28" s="74"/>
      <c r="E28" s="167"/>
      <c r="F28" s="74"/>
      <c r="G28" s="74"/>
      <c r="H28" s="84"/>
      <c r="I28" s="114"/>
      <c r="J28" s="254" t="s">
        <v>238</v>
      </c>
      <c r="K28" s="18"/>
      <c r="L28" s="92"/>
      <c r="M28" s="62"/>
      <c r="N28" s="151"/>
      <c r="O28" s="151"/>
      <c r="P28" s="137"/>
      <c r="Q28" s="91"/>
      <c r="R28" s="76" t="s">
        <v>157</v>
      </c>
      <c r="S28" s="18"/>
      <c r="T28" s="74"/>
      <c r="U28" s="74"/>
      <c r="V28" s="74"/>
      <c r="W28" s="77"/>
      <c r="X28" s="229"/>
      <c r="Y28" s="91"/>
      <c r="Z28" s="70" t="s">
        <v>237</v>
      </c>
      <c r="AA28" s="69"/>
      <c r="AB28" s="74"/>
      <c r="AC28" s="140"/>
      <c r="AD28" s="71"/>
      <c r="AE28" s="143"/>
      <c r="AF28" s="33"/>
      <c r="AG28" s="114"/>
      <c r="AH28" s="254" t="s">
        <v>238</v>
      </c>
      <c r="AI28" s="175"/>
      <c r="AJ28" s="138"/>
      <c r="AK28" s="385"/>
      <c r="AL28" s="385"/>
      <c r="AM28" s="77"/>
      <c r="AN28" s="84"/>
      <c r="AO28" s="91"/>
    </row>
    <row r="29" spans="1:50" s="12" customFormat="1" ht="14.1" customHeight="1">
      <c r="A29" s="504"/>
      <c r="B29" s="76" t="s">
        <v>87</v>
      </c>
      <c r="C29" s="69"/>
      <c r="D29" s="74"/>
      <c r="E29" s="168"/>
      <c r="F29" s="74"/>
      <c r="G29" s="14"/>
      <c r="H29" s="169"/>
      <c r="I29" s="72"/>
      <c r="J29" s="254" t="s">
        <v>87</v>
      </c>
      <c r="K29" s="18"/>
      <c r="L29" s="92"/>
      <c r="M29" s="274"/>
      <c r="N29" s="274"/>
      <c r="O29" s="77"/>
      <c r="P29" s="84"/>
      <c r="Q29" s="141"/>
      <c r="R29" s="76" t="s">
        <v>0</v>
      </c>
      <c r="S29" s="69"/>
      <c r="T29" s="74"/>
      <c r="U29" s="74"/>
      <c r="V29" s="74"/>
      <c r="W29" s="74"/>
      <c r="X29" s="129"/>
      <c r="Y29" s="141"/>
      <c r="Z29" s="70" t="s">
        <v>0</v>
      </c>
      <c r="AA29" s="77"/>
      <c r="AB29" s="74"/>
      <c r="AC29" s="68"/>
      <c r="AD29" s="74"/>
      <c r="AE29" s="74"/>
      <c r="AF29" s="218"/>
      <c r="AG29" s="72"/>
      <c r="AH29" s="254" t="s">
        <v>87</v>
      </c>
      <c r="AI29" s="63"/>
      <c r="AJ29" s="138"/>
      <c r="AK29" s="74"/>
      <c r="AL29" s="74"/>
      <c r="AM29" s="74"/>
      <c r="AN29" s="386"/>
      <c r="AO29" s="98"/>
    </row>
    <row r="30" spans="1:50" s="12" customFormat="1" ht="14.1" customHeight="1">
      <c r="A30" s="504"/>
      <c r="B30" s="76"/>
      <c r="C30" s="207"/>
      <c r="D30" s="92"/>
      <c r="E30" s="74"/>
      <c r="F30" s="74"/>
      <c r="G30" s="77"/>
      <c r="H30" s="110"/>
      <c r="I30" s="83"/>
      <c r="J30" s="370"/>
      <c r="K30" s="64" t="s">
        <v>53</v>
      </c>
      <c r="L30" s="65">
        <v>1</v>
      </c>
      <c r="M30" s="74"/>
      <c r="N30" s="74"/>
      <c r="O30" s="74"/>
      <c r="P30" s="110"/>
      <c r="Q30" s="83"/>
      <c r="R30" s="216"/>
      <c r="S30" s="69"/>
      <c r="T30" s="74"/>
      <c r="U30" s="68"/>
      <c r="V30" s="74"/>
      <c r="W30" s="74"/>
      <c r="X30" s="84"/>
      <c r="Y30" s="72"/>
      <c r="Z30" s="76"/>
      <c r="AA30" s="175"/>
      <c r="AB30" s="92"/>
      <c r="AC30" s="74"/>
      <c r="AD30" s="74"/>
      <c r="AE30" s="74"/>
      <c r="AF30" s="110"/>
      <c r="AG30" s="72"/>
      <c r="AH30" s="107"/>
      <c r="AI30" s="64"/>
      <c r="AJ30" s="65"/>
      <c r="AK30" s="66"/>
      <c r="AL30" s="66"/>
      <c r="AM30" s="66"/>
      <c r="AN30" s="67"/>
      <c r="AO30" s="115"/>
    </row>
    <row r="31" spans="1:50" s="12" customFormat="1" ht="14.1" customHeight="1">
      <c r="A31" s="505"/>
      <c r="B31" s="107" t="s">
        <v>66</v>
      </c>
      <c r="C31" s="64"/>
      <c r="D31" s="65"/>
      <c r="E31" s="74"/>
      <c r="F31" s="74"/>
      <c r="G31" s="74"/>
      <c r="H31" s="110"/>
      <c r="I31" s="83"/>
      <c r="J31" s="107" t="s">
        <v>66</v>
      </c>
      <c r="K31" s="298" t="s">
        <v>128</v>
      </c>
      <c r="L31" s="297">
        <v>1</v>
      </c>
      <c r="M31" s="74"/>
      <c r="N31" s="74"/>
      <c r="O31" s="74"/>
      <c r="P31" s="110"/>
      <c r="Q31" s="83"/>
      <c r="R31" s="107" t="s">
        <v>99</v>
      </c>
      <c r="S31" s="298"/>
      <c r="T31" s="297"/>
      <c r="U31" s="26"/>
      <c r="V31" s="26"/>
      <c r="W31" s="26"/>
      <c r="X31" s="32"/>
      <c r="Y31" s="115"/>
      <c r="Z31" s="107" t="s">
        <v>78</v>
      </c>
      <c r="AA31" s="64"/>
      <c r="AB31" s="65"/>
      <c r="AC31" s="66"/>
      <c r="AD31" s="66"/>
      <c r="AE31" s="66"/>
      <c r="AF31" s="67"/>
      <c r="AG31" s="115"/>
      <c r="AH31" s="107" t="s">
        <v>66</v>
      </c>
      <c r="AI31" s="411"/>
      <c r="AJ31" s="412"/>
      <c r="AK31" s="66"/>
      <c r="AL31" s="66"/>
      <c r="AM31" s="66"/>
      <c r="AN31" s="163"/>
      <c r="AO31" s="164"/>
    </row>
    <row r="32" spans="1:50" s="12" customFormat="1" ht="14.1" customHeight="1">
      <c r="A32" s="236"/>
      <c r="B32" s="79"/>
      <c r="C32" s="223" t="s">
        <v>55</v>
      </c>
      <c r="D32" s="163"/>
      <c r="E32" s="224"/>
      <c r="F32" s="224"/>
      <c r="G32" s="224"/>
      <c r="H32" s="468" t="s">
        <v>485</v>
      </c>
      <c r="I32" s="468" t="s">
        <v>486</v>
      </c>
      <c r="J32" s="79"/>
      <c r="K32" s="116" t="s">
        <v>50</v>
      </c>
      <c r="L32" s="127"/>
      <c r="M32" s="118"/>
      <c r="N32" s="118"/>
      <c r="O32" s="118"/>
      <c r="P32" s="468" t="s">
        <v>485</v>
      </c>
      <c r="Q32" s="468" t="s">
        <v>486</v>
      </c>
      <c r="R32" s="125"/>
      <c r="S32" s="116" t="s">
        <v>50</v>
      </c>
      <c r="T32" s="117"/>
      <c r="U32" s="118"/>
      <c r="V32" s="118"/>
      <c r="W32" s="118"/>
      <c r="X32" s="468" t="s">
        <v>485</v>
      </c>
      <c r="Y32" s="468" t="s">
        <v>486</v>
      </c>
      <c r="Z32" s="20"/>
      <c r="AA32" s="116" t="s">
        <v>50</v>
      </c>
      <c r="AB32" s="117"/>
      <c r="AC32" s="118"/>
      <c r="AD32" s="118"/>
      <c r="AE32" s="118"/>
      <c r="AF32" s="468" t="s">
        <v>485</v>
      </c>
      <c r="AG32" s="468" t="s">
        <v>486</v>
      </c>
      <c r="AH32" s="20"/>
      <c r="AI32" s="223" t="s">
        <v>50</v>
      </c>
      <c r="AJ32" s="163"/>
      <c r="AK32" s="224"/>
      <c r="AL32" s="224"/>
      <c r="AM32" s="224"/>
      <c r="AN32" s="468" t="s">
        <v>485</v>
      </c>
      <c r="AO32" s="468" t="s">
        <v>486</v>
      </c>
    </row>
    <row r="33" spans="1:41" s="12" customFormat="1" ht="14.1" customHeight="1">
      <c r="A33" s="485"/>
      <c r="B33" s="488" t="s">
        <v>56</v>
      </c>
      <c r="C33" s="42" t="s">
        <v>61</v>
      </c>
      <c r="D33" s="99"/>
      <c r="E33" s="119"/>
      <c r="F33" s="119"/>
      <c r="G33" s="119"/>
      <c r="H33" s="50">
        <v>4.5</v>
      </c>
      <c r="I33" s="51">
        <f>SUM(E4:E31)</f>
        <v>5.333333333333333</v>
      </c>
      <c r="J33" s="490" t="s">
        <v>51</v>
      </c>
      <c r="K33" s="42" t="s">
        <v>61</v>
      </c>
      <c r="L33" s="50"/>
      <c r="M33" s="128"/>
      <c r="N33" s="128"/>
      <c r="O33" s="128"/>
      <c r="P33" s="50">
        <v>4.5</v>
      </c>
      <c r="Q33" s="51">
        <f>SUM(M4:M31)</f>
        <v>5.666666666666667</v>
      </c>
      <c r="R33" s="483" t="s">
        <v>51</v>
      </c>
      <c r="S33" s="42" t="s">
        <v>61</v>
      </c>
      <c r="T33" s="50"/>
      <c r="U33" s="128"/>
      <c r="V33" s="128"/>
      <c r="W33" s="128"/>
      <c r="X33" s="50">
        <v>4.5</v>
      </c>
      <c r="Y33" s="51">
        <f>SUM(U4:U31)</f>
        <v>5.0450980392156861</v>
      </c>
      <c r="Z33" s="483" t="s">
        <v>51</v>
      </c>
      <c r="AA33" s="42" t="s">
        <v>61</v>
      </c>
      <c r="AB33" s="50"/>
      <c r="AC33" s="128"/>
      <c r="AD33" s="128"/>
      <c r="AE33" s="128"/>
      <c r="AF33" s="50">
        <v>4.5</v>
      </c>
      <c r="AG33" s="51">
        <f>SUM(AC4:AC31)</f>
        <v>5</v>
      </c>
      <c r="AH33" s="483" t="s">
        <v>51</v>
      </c>
      <c r="AI33" s="42" t="s">
        <v>61</v>
      </c>
      <c r="AJ33" s="50"/>
      <c r="AK33" s="128"/>
      <c r="AL33" s="128"/>
      <c r="AM33" s="128"/>
      <c r="AN33" s="50">
        <v>4.5</v>
      </c>
      <c r="AO33" s="51">
        <f>SUM(AK4:AK31)</f>
        <v>5.4249999999999998</v>
      </c>
    </row>
    <row r="34" spans="1:41" s="16" customFormat="1" ht="14.1" customHeight="1">
      <c r="A34" s="486"/>
      <c r="B34" s="488"/>
      <c r="C34" s="43" t="s">
        <v>62</v>
      </c>
      <c r="D34" s="100"/>
      <c r="E34" s="119"/>
      <c r="F34" s="119"/>
      <c r="G34" s="119"/>
      <c r="H34" s="51">
        <v>2</v>
      </c>
      <c r="I34" s="51">
        <f>SUM(F5:F31)</f>
        <v>2.6493506493506489</v>
      </c>
      <c r="J34" s="490"/>
      <c r="K34" s="43" t="s">
        <v>62</v>
      </c>
      <c r="L34" s="51"/>
      <c r="M34" s="128"/>
      <c r="N34" s="128"/>
      <c r="O34" s="128"/>
      <c r="P34" s="51">
        <v>2</v>
      </c>
      <c r="Q34" s="51">
        <f>SUM(N5:N31)</f>
        <v>2.2857142857142856</v>
      </c>
      <c r="R34" s="483"/>
      <c r="S34" s="43" t="s">
        <v>62</v>
      </c>
      <c r="T34" s="51"/>
      <c r="U34" s="128"/>
      <c r="V34" s="128"/>
      <c r="W34" s="128"/>
      <c r="X34" s="51">
        <v>2</v>
      </c>
      <c r="Y34" s="51">
        <f>SUM(V5:V31)</f>
        <v>2.3607142857142858</v>
      </c>
      <c r="Z34" s="483"/>
      <c r="AA34" s="43" t="s">
        <v>62</v>
      </c>
      <c r="AB34" s="51"/>
      <c r="AC34" s="128"/>
      <c r="AD34" s="128"/>
      <c r="AE34" s="128"/>
      <c r="AF34" s="51">
        <v>2</v>
      </c>
      <c r="AG34" s="51">
        <f>SUM(AD5:AD31)</f>
        <v>2.6014285714285714</v>
      </c>
      <c r="AH34" s="483"/>
      <c r="AI34" s="43" t="s">
        <v>62</v>
      </c>
      <c r="AJ34" s="51"/>
      <c r="AK34" s="128"/>
      <c r="AL34" s="128"/>
      <c r="AM34" s="128"/>
      <c r="AN34" s="51">
        <v>2</v>
      </c>
      <c r="AO34" s="51">
        <f>SUM(AL5:AL31)</f>
        <v>2.3428571428571425</v>
      </c>
    </row>
    <row r="35" spans="1:41" s="16" customFormat="1" ht="14.1" customHeight="1">
      <c r="A35" s="486"/>
      <c r="B35" s="488"/>
      <c r="C35" s="44" t="s">
        <v>57</v>
      </c>
      <c r="D35" s="101"/>
      <c r="E35" s="99"/>
      <c r="F35" s="99"/>
      <c r="G35" s="99"/>
      <c r="H35" s="51">
        <f>I35</f>
        <v>1.65</v>
      </c>
      <c r="I35" s="51">
        <f>SUM(G7:G31)</f>
        <v>1.65</v>
      </c>
      <c r="J35" s="490"/>
      <c r="K35" s="44" t="s">
        <v>52</v>
      </c>
      <c r="L35" s="52"/>
      <c r="M35" s="50"/>
      <c r="N35" s="50"/>
      <c r="O35" s="50"/>
      <c r="P35" s="51">
        <f>Q35</f>
        <v>1.6500000000000001</v>
      </c>
      <c r="Q35" s="51">
        <f>SUM(O7:O31)</f>
        <v>1.6500000000000001</v>
      </c>
      <c r="R35" s="483"/>
      <c r="S35" s="44" t="s">
        <v>52</v>
      </c>
      <c r="T35" s="52"/>
      <c r="U35" s="50"/>
      <c r="V35" s="50"/>
      <c r="W35" s="50"/>
      <c r="X35" s="51">
        <f>Y35</f>
        <v>1.0999999999999999</v>
      </c>
      <c r="Y35" s="51">
        <f>SUM(W7:W31)</f>
        <v>1.0999999999999999</v>
      </c>
      <c r="Z35" s="483"/>
      <c r="AA35" s="44" t="s">
        <v>52</v>
      </c>
      <c r="AB35" s="52"/>
      <c r="AC35" s="50"/>
      <c r="AD35" s="50"/>
      <c r="AE35" s="50"/>
      <c r="AF35" s="51">
        <f>AG35</f>
        <v>1.8800000000000001</v>
      </c>
      <c r="AG35" s="51">
        <f>SUM(AE7:AE31)</f>
        <v>1.8800000000000001</v>
      </c>
      <c r="AH35" s="483"/>
      <c r="AI35" s="44" t="s">
        <v>52</v>
      </c>
      <c r="AJ35" s="52"/>
      <c r="AK35" s="50"/>
      <c r="AL35" s="50"/>
      <c r="AM35" s="50"/>
      <c r="AN35" s="51">
        <f>AO35</f>
        <v>1.6</v>
      </c>
      <c r="AO35" s="51">
        <f>SUM(AM7:AM31)</f>
        <v>1.6</v>
      </c>
    </row>
    <row r="36" spans="1:41" s="12" customFormat="1" ht="14.1" customHeight="1">
      <c r="A36" s="486"/>
      <c r="B36" s="488"/>
      <c r="C36" s="44" t="s">
        <v>58</v>
      </c>
      <c r="D36" s="101"/>
      <c r="E36" s="100"/>
      <c r="F36" s="100"/>
      <c r="G36" s="100"/>
      <c r="H36" s="51">
        <f>I36</f>
        <v>0</v>
      </c>
      <c r="I36" s="51">
        <f>D31</f>
        <v>0</v>
      </c>
      <c r="J36" s="490"/>
      <c r="K36" s="44" t="s">
        <v>53</v>
      </c>
      <c r="L36" s="52"/>
      <c r="M36" s="51"/>
      <c r="N36" s="51"/>
      <c r="O36" s="51"/>
      <c r="P36" s="51">
        <f>Q36</f>
        <v>1</v>
      </c>
      <c r="Q36" s="51">
        <f>L31</f>
        <v>1</v>
      </c>
      <c r="R36" s="483"/>
      <c r="S36" s="44" t="s">
        <v>53</v>
      </c>
      <c r="T36" s="52"/>
      <c r="U36" s="51"/>
      <c r="V36" s="51"/>
      <c r="W36" s="51"/>
      <c r="X36" s="51">
        <f>Y36</f>
        <v>0</v>
      </c>
      <c r="Y36" s="51">
        <f>T31</f>
        <v>0</v>
      </c>
      <c r="Z36" s="483"/>
      <c r="AA36" s="44" t="s">
        <v>53</v>
      </c>
      <c r="AB36" s="52"/>
      <c r="AC36" s="51"/>
      <c r="AD36" s="51"/>
      <c r="AE36" s="51"/>
      <c r="AF36" s="51">
        <f>AG36</f>
        <v>0</v>
      </c>
      <c r="AG36" s="51">
        <f>AB31</f>
        <v>0</v>
      </c>
      <c r="AH36" s="483"/>
      <c r="AI36" s="44" t="s">
        <v>53</v>
      </c>
      <c r="AJ36" s="52"/>
      <c r="AK36" s="51"/>
      <c r="AL36" s="51"/>
      <c r="AM36" s="51"/>
      <c r="AN36" s="51">
        <f>AO36</f>
        <v>0</v>
      </c>
      <c r="AO36" s="51">
        <f>AJ31</f>
        <v>0</v>
      </c>
    </row>
    <row r="37" spans="1:41" s="12" customFormat="1" ht="14.1" customHeight="1">
      <c r="A37" s="486"/>
      <c r="B37" s="488"/>
      <c r="C37" s="42" t="s">
        <v>60</v>
      </c>
      <c r="D37" s="101"/>
      <c r="E37" s="101"/>
      <c r="F37" s="101"/>
      <c r="G37" s="101"/>
      <c r="H37" s="51">
        <f>I37</f>
        <v>0</v>
      </c>
      <c r="I37" s="51">
        <v>0</v>
      </c>
      <c r="J37" s="490"/>
      <c r="K37" s="42" t="s">
        <v>60</v>
      </c>
      <c r="L37" s="52"/>
      <c r="M37" s="52"/>
      <c r="N37" s="52"/>
      <c r="O37" s="52"/>
      <c r="P37" s="51">
        <f>Q37</f>
        <v>0</v>
      </c>
      <c r="Q37" s="51">
        <v>0</v>
      </c>
      <c r="R37" s="483"/>
      <c r="S37" s="42" t="s">
        <v>60</v>
      </c>
      <c r="T37" s="52"/>
      <c r="U37" s="52"/>
      <c r="V37" s="52"/>
      <c r="W37" s="52"/>
      <c r="X37" s="51">
        <f>Y37</f>
        <v>0</v>
      </c>
      <c r="Y37" s="51">
        <v>0</v>
      </c>
      <c r="Z37" s="483"/>
      <c r="AA37" s="42" t="s">
        <v>60</v>
      </c>
      <c r="AB37" s="52"/>
      <c r="AC37" s="52"/>
      <c r="AD37" s="52"/>
      <c r="AE37" s="52"/>
      <c r="AF37" s="51">
        <f>AG37</f>
        <v>0</v>
      </c>
      <c r="AG37" s="51">
        <v>0</v>
      </c>
      <c r="AH37" s="483"/>
      <c r="AI37" s="42" t="s">
        <v>96</v>
      </c>
      <c r="AJ37" s="52"/>
      <c r="AK37" s="52"/>
      <c r="AL37" s="52"/>
      <c r="AM37" s="52"/>
      <c r="AN37" s="51">
        <f>AO37</f>
        <v>0</v>
      </c>
      <c r="AO37" s="51">
        <v>0</v>
      </c>
    </row>
    <row r="38" spans="1:41" s="12" customFormat="1" ht="14.1" customHeight="1">
      <c r="A38" s="486"/>
      <c r="B38" s="488"/>
      <c r="C38" s="42" t="s">
        <v>86</v>
      </c>
      <c r="D38" s="101"/>
      <c r="E38" s="101"/>
      <c r="F38" s="101"/>
      <c r="G38" s="101"/>
      <c r="H38" s="51">
        <v>2.5</v>
      </c>
      <c r="I38" s="51">
        <v>2.5</v>
      </c>
      <c r="J38" s="490"/>
      <c r="K38" s="42" t="s">
        <v>86</v>
      </c>
      <c r="L38" s="52"/>
      <c r="M38" s="52"/>
      <c r="N38" s="52"/>
      <c r="O38" s="52"/>
      <c r="P38" s="51">
        <v>2.5</v>
      </c>
      <c r="Q38" s="51">
        <v>2.5</v>
      </c>
      <c r="R38" s="483"/>
      <c r="S38" s="42" t="s">
        <v>86</v>
      </c>
      <c r="T38" s="52"/>
      <c r="U38" s="52"/>
      <c r="V38" s="52"/>
      <c r="W38" s="52"/>
      <c r="X38" s="51">
        <v>2.5</v>
      </c>
      <c r="Y38" s="51">
        <v>2.5</v>
      </c>
      <c r="Z38" s="483"/>
      <c r="AA38" s="42" t="s">
        <v>86</v>
      </c>
      <c r="AB38" s="52"/>
      <c r="AC38" s="52"/>
      <c r="AD38" s="52"/>
      <c r="AE38" s="52"/>
      <c r="AF38" s="51">
        <v>2.5</v>
      </c>
      <c r="AG38" s="51">
        <v>2.5</v>
      </c>
      <c r="AH38" s="483"/>
      <c r="AI38" s="42" t="s">
        <v>86</v>
      </c>
      <c r="AJ38" s="52"/>
      <c r="AK38" s="52"/>
      <c r="AL38" s="52"/>
      <c r="AM38" s="52"/>
      <c r="AN38" s="51">
        <v>2.5</v>
      </c>
      <c r="AO38" s="51">
        <v>2.5</v>
      </c>
    </row>
    <row r="39" spans="1:41" s="12" customFormat="1" ht="14.1" customHeight="1">
      <c r="A39" s="487"/>
      <c r="B39" s="489"/>
      <c r="C39" s="44" t="s">
        <v>59</v>
      </c>
      <c r="D39" s="101"/>
      <c r="E39" s="101"/>
      <c r="F39" s="101"/>
      <c r="G39" s="101"/>
      <c r="H39" s="53">
        <f>(H33*70)+(H34*75)+(H35*25)+(H36*60)+(H37*150)+(H38*45)</f>
        <v>618.75</v>
      </c>
      <c r="I39" s="53">
        <f>(I33*70)+(I34*75)+(I35*25)+(I36*60)+(I37*150)+(I38*45)</f>
        <v>725.78463203463195</v>
      </c>
      <c r="J39" s="491"/>
      <c r="K39" s="44" t="s">
        <v>37</v>
      </c>
      <c r="L39" s="52"/>
      <c r="M39" s="52"/>
      <c r="N39" s="52"/>
      <c r="O39" s="52"/>
      <c r="P39" s="53">
        <f>(P33*70)+(P34*75)+(P35*25)+(P36*60)+(P37*150)+(P38*45)</f>
        <v>678.75</v>
      </c>
      <c r="Q39" s="53">
        <f>(Q33*70)+(Q34*75)+(Q35*25)+(Q36*60)+(Q37*150)+(Q38*45)</f>
        <v>781.84523809523807</v>
      </c>
      <c r="R39" s="484"/>
      <c r="S39" s="44" t="s">
        <v>37</v>
      </c>
      <c r="T39" s="52"/>
      <c r="U39" s="52"/>
      <c r="V39" s="52"/>
      <c r="W39" s="52"/>
      <c r="X39" s="53">
        <f>(X33*70)+(X34*75)+(X35*25)+(X36*60)+(X37*150)+(X38*45)</f>
        <v>605</v>
      </c>
      <c r="Y39" s="53">
        <f>(Y33*70)+(Y34*75)+(Y35*25)+(Y36*60)+(Y37*150)+(Y38*45)</f>
        <v>670.21043417366946</v>
      </c>
      <c r="Z39" s="484"/>
      <c r="AA39" s="44" t="s">
        <v>37</v>
      </c>
      <c r="AB39" s="52"/>
      <c r="AC39" s="52"/>
      <c r="AD39" s="52"/>
      <c r="AE39" s="52"/>
      <c r="AF39" s="53">
        <f>(AF33*70)+(AF34*75)+(AF35*25)+(AF36*60)+(AF37*150)+(AF38*45)</f>
        <v>624.5</v>
      </c>
      <c r="AG39" s="53">
        <f>(AG33*70)+(AG34*75)+(AG35*25)+(AG36*60)+(AG37*150)+(AG38*45)</f>
        <v>704.60714285714289</v>
      </c>
      <c r="AH39" s="484"/>
      <c r="AI39" s="44" t="s">
        <v>37</v>
      </c>
      <c r="AJ39" s="52"/>
      <c r="AK39" s="52"/>
      <c r="AL39" s="52"/>
      <c r="AM39" s="52"/>
      <c r="AN39" s="53">
        <f>(AN33*70)+(AN34*75)+(AN35*25)+(AN36*60)+(AN37*150)+(AN38*45)</f>
        <v>617.5</v>
      </c>
      <c r="AO39" s="53">
        <f>(AO33*70)+(AO34*75)+(AO35*25)+(AO36*60)+(AO37*150)+(AO38*45)</f>
        <v>707.96428571428567</v>
      </c>
    </row>
    <row r="40" spans="1:41" ht="6.75" customHeight="1">
      <c r="B40" s="12"/>
      <c r="C40" s="48"/>
      <c r="J40" s="12"/>
      <c r="K40" s="48"/>
      <c r="L40" s="12"/>
      <c r="R40" s="12"/>
      <c r="S40" s="12"/>
      <c r="Z40" s="12"/>
      <c r="AA40" s="48"/>
      <c r="AH40" s="12"/>
      <c r="AI40" s="48"/>
    </row>
    <row r="41" spans="1:41" ht="19.5" customHeight="1">
      <c r="B41" s="12"/>
      <c r="C41" s="48" t="s">
        <v>47</v>
      </c>
      <c r="J41" s="12"/>
      <c r="K41" s="48" t="s">
        <v>54</v>
      </c>
      <c r="L41" s="12"/>
      <c r="R41" s="12"/>
      <c r="S41" s="12" t="s">
        <v>48</v>
      </c>
      <c r="Z41" s="12"/>
      <c r="AA41" s="48"/>
      <c r="AH41" s="12"/>
      <c r="AI41" s="48"/>
    </row>
    <row r="42" spans="1:41" ht="18.75" customHeight="1">
      <c r="B42" s="12"/>
      <c r="C42" s="501" t="s">
        <v>81</v>
      </c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R42" s="12"/>
      <c r="S42" s="12"/>
      <c r="Z42" s="12"/>
      <c r="AA42" s="48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7">
    <mergeCell ref="J5:J7"/>
    <mergeCell ref="C42:O42"/>
    <mergeCell ref="A21:A24"/>
    <mergeCell ref="S22:S24"/>
    <mergeCell ref="A25:A31"/>
    <mergeCell ref="K22:K24"/>
    <mergeCell ref="A5:A7"/>
    <mergeCell ref="A8:A14"/>
    <mergeCell ref="A15:A20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47"/>
  <sheetViews>
    <sheetView zoomScaleNormal="100" workbookViewId="0">
      <selection activeCell="AB12" sqref="AB12"/>
    </sheetView>
  </sheetViews>
  <sheetFormatPr defaultRowHeight="14.1" customHeight="1"/>
  <cols>
    <col min="1" max="1" width="2.875" customWidth="1"/>
    <col min="2" max="2" width="3.625" style="12" customWidth="1"/>
    <col min="3" max="3" width="10.625" style="48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style="12" customWidth="1"/>
    <col min="11" max="11" width="10.625" style="48" customWidth="1"/>
    <col min="12" max="12" width="4.625" style="12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1" width="2.375" hidden="1" customWidth="1"/>
    <col min="22" max="22" width="10.875" hidden="1" customWidth="1"/>
    <col min="23" max="23" width="3.7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48" customWidth="1"/>
    <col min="28" max="28" width="4.625" customWidth="1"/>
    <col min="29" max="29" width="9.5" hidden="1" customWidth="1"/>
    <col min="30" max="30" width="10.875" hidden="1" customWidth="1"/>
    <col min="31" max="31" width="6.87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48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9" ht="19.5" customHeight="1">
      <c r="A1" s="8"/>
      <c r="B1" s="45"/>
      <c r="C1" s="45"/>
      <c r="D1" s="492" t="s">
        <v>17</v>
      </c>
      <c r="E1" s="492"/>
      <c r="F1" s="492"/>
      <c r="G1" s="492"/>
      <c r="H1" s="492"/>
      <c r="I1" s="492"/>
      <c r="J1" s="492"/>
      <c r="K1" s="5" t="s">
        <v>487</v>
      </c>
      <c r="L1" t="s">
        <v>484</v>
      </c>
      <c r="Z1" s="45"/>
      <c r="AA1" s="45"/>
      <c r="AB1" s="8"/>
      <c r="AC1" s="8"/>
      <c r="AD1" s="8"/>
      <c r="AE1" s="8"/>
      <c r="AG1" s="8"/>
      <c r="AH1" s="45"/>
      <c r="AI1" s="45"/>
      <c r="AJ1" s="8"/>
      <c r="AK1" s="8"/>
      <c r="AL1" s="8"/>
      <c r="AM1" s="8"/>
      <c r="AO1" s="8"/>
    </row>
    <row r="2" spans="1:49" ht="14.1" customHeight="1">
      <c r="A2" s="2" t="s">
        <v>14</v>
      </c>
      <c r="B2" s="46" t="s">
        <v>38</v>
      </c>
      <c r="C2" s="47" t="s">
        <v>39</v>
      </c>
      <c r="D2" s="493">
        <v>740</v>
      </c>
      <c r="E2" s="493"/>
      <c r="F2" s="34"/>
      <c r="G2" s="34"/>
      <c r="H2" s="34"/>
      <c r="I2" s="34"/>
      <c r="J2" s="49"/>
      <c r="K2" s="494" t="s">
        <v>310</v>
      </c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</row>
    <row r="3" spans="1:49" s="12" customFormat="1" ht="14.1" customHeight="1">
      <c r="A3" s="496" t="s">
        <v>6</v>
      </c>
      <c r="B3" s="13"/>
      <c r="C3" s="497">
        <v>45725</v>
      </c>
      <c r="D3" s="497"/>
      <c r="E3" s="17"/>
      <c r="F3" s="17"/>
      <c r="G3" s="17"/>
      <c r="H3" s="33"/>
      <c r="I3" s="13" t="s">
        <v>7</v>
      </c>
      <c r="J3" s="13"/>
      <c r="K3" s="497">
        <f>C3+1</f>
        <v>45726</v>
      </c>
      <c r="L3" s="497"/>
      <c r="M3" s="17"/>
      <c r="N3" s="17"/>
      <c r="O3" s="17"/>
      <c r="P3" s="33"/>
      <c r="Q3" s="13" t="s">
        <v>8</v>
      </c>
      <c r="R3" s="123"/>
      <c r="S3" s="497">
        <f>C3+2</f>
        <v>45727</v>
      </c>
      <c r="T3" s="497"/>
      <c r="U3" s="17"/>
      <c r="V3" s="17"/>
      <c r="W3" s="17"/>
      <c r="X3" s="33"/>
      <c r="Y3" s="13" t="s">
        <v>9</v>
      </c>
      <c r="Z3" s="123"/>
      <c r="AA3" s="497">
        <f>C3+3</f>
        <v>45728</v>
      </c>
      <c r="AB3" s="497"/>
      <c r="AC3" s="17"/>
      <c r="AD3" s="17"/>
      <c r="AE3" s="17"/>
      <c r="AF3" s="33"/>
      <c r="AG3" s="13" t="s">
        <v>10</v>
      </c>
      <c r="AH3" s="123"/>
      <c r="AI3" s="497">
        <f>C3+4</f>
        <v>45729</v>
      </c>
      <c r="AJ3" s="497"/>
      <c r="AK3" s="17"/>
      <c r="AL3" s="17"/>
      <c r="AM3" s="17"/>
      <c r="AN3" s="33"/>
      <c r="AO3" s="13" t="s">
        <v>77</v>
      </c>
    </row>
    <row r="4" spans="1:49" s="12" customFormat="1" ht="14.1" customHeight="1">
      <c r="A4" s="496"/>
      <c r="B4" s="13" t="s">
        <v>40</v>
      </c>
      <c r="C4" s="13" t="s">
        <v>41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34</v>
      </c>
      <c r="I4" s="13" t="s">
        <v>49</v>
      </c>
      <c r="J4" s="13" t="s">
        <v>44</v>
      </c>
      <c r="K4" s="13" t="s">
        <v>45</v>
      </c>
      <c r="L4" s="13" t="s">
        <v>46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3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34</v>
      </c>
      <c r="Y4" s="13" t="s">
        <v>49</v>
      </c>
      <c r="Z4" s="123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34</v>
      </c>
      <c r="AG4" s="13" t="s">
        <v>49</v>
      </c>
      <c r="AH4" s="123" t="s">
        <v>40</v>
      </c>
      <c r="AI4" s="13" t="s">
        <v>41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34</v>
      </c>
      <c r="AO4" s="13" t="s">
        <v>49</v>
      </c>
    </row>
    <row r="5" spans="1:49" s="12" customFormat="1" ht="14.1" customHeight="1">
      <c r="A5" s="502" t="s">
        <v>13</v>
      </c>
      <c r="B5" s="106" t="s">
        <v>72</v>
      </c>
      <c r="C5" s="103" t="s">
        <v>102</v>
      </c>
      <c r="D5" s="415">
        <v>100</v>
      </c>
      <c r="E5" s="74">
        <f>D5/20</f>
        <v>5</v>
      </c>
      <c r="F5" s="13"/>
      <c r="G5" s="13"/>
      <c r="H5" s="110">
        <f>(D5*$D$2)/1000</f>
        <v>74</v>
      </c>
      <c r="I5" s="134"/>
      <c r="J5" s="498" t="s">
        <v>496</v>
      </c>
      <c r="K5" s="120" t="s">
        <v>102</v>
      </c>
      <c r="L5" s="121">
        <v>80</v>
      </c>
      <c r="M5" s="74">
        <f>L5/20</f>
        <v>4</v>
      </c>
      <c r="N5" s="13"/>
      <c r="O5" s="13"/>
      <c r="P5" s="110">
        <f>(L5*$D$2)/1000</f>
        <v>59.2</v>
      </c>
      <c r="Q5" s="72"/>
      <c r="R5" s="106" t="s">
        <v>72</v>
      </c>
      <c r="S5" s="103" t="s">
        <v>102</v>
      </c>
      <c r="T5" s="415">
        <v>100</v>
      </c>
      <c r="U5" s="74">
        <f>T5/20</f>
        <v>5</v>
      </c>
      <c r="V5" s="13"/>
      <c r="W5" s="13"/>
      <c r="X5" s="110">
        <f>(T5*$D$2)/1000</f>
        <v>74</v>
      </c>
      <c r="Y5" s="134"/>
      <c r="Z5" s="80" t="s">
        <v>103</v>
      </c>
      <c r="AA5" s="120" t="s">
        <v>102</v>
      </c>
      <c r="AB5" s="121">
        <v>60</v>
      </c>
      <c r="AC5" s="74">
        <f>AB5/20</f>
        <v>3</v>
      </c>
      <c r="AD5" s="13"/>
      <c r="AE5" s="13"/>
      <c r="AF5" s="110">
        <f>(AB5*$D$2)/1000</f>
        <v>44.4</v>
      </c>
      <c r="AG5" s="72"/>
      <c r="AH5" s="106" t="s">
        <v>497</v>
      </c>
      <c r="AI5" s="103" t="s">
        <v>102</v>
      </c>
      <c r="AJ5" s="415">
        <v>80</v>
      </c>
      <c r="AK5" s="74">
        <f>AJ5/20</f>
        <v>4</v>
      </c>
      <c r="AL5" s="13"/>
      <c r="AM5" s="13"/>
      <c r="AN5" s="110">
        <f>(AJ5*$D$2)/1000</f>
        <v>59.2</v>
      </c>
      <c r="AO5" s="72"/>
      <c r="AQ5" s="340"/>
      <c r="AR5" s="341"/>
      <c r="AS5" s="326"/>
      <c r="AT5" s="324"/>
      <c r="AU5" s="342"/>
      <c r="AV5" s="342"/>
      <c r="AW5" s="328"/>
    </row>
    <row r="6" spans="1:49" s="12" customFormat="1" ht="14.1" customHeight="1">
      <c r="A6" s="502"/>
      <c r="B6" s="322" t="s">
        <v>104</v>
      </c>
      <c r="C6" s="89"/>
      <c r="D6" s="273"/>
      <c r="E6" s="74"/>
      <c r="F6" s="74"/>
      <c r="G6" s="77"/>
      <c r="H6" s="114"/>
      <c r="I6" s="135"/>
      <c r="J6" s="499"/>
      <c r="K6" s="81" t="s">
        <v>495</v>
      </c>
      <c r="L6" s="82">
        <v>20</v>
      </c>
      <c r="M6" s="74">
        <f>L6/20</f>
        <v>1</v>
      </c>
      <c r="N6" s="74"/>
      <c r="O6" s="13"/>
      <c r="P6" s="110">
        <f>(L6*$D$2)/1000</f>
        <v>14.8</v>
      </c>
      <c r="Q6" s="114"/>
      <c r="R6" s="322" t="s">
        <v>108</v>
      </c>
      <c r="S6" s="89"/>
      <c r="T6" s="273"/>
      <c r="U6" s="74"/>
      <c r="V6" s="74"/>
      <c r="W6" s="77"/>
      <c r="X6" s="114"/>
      <c r="Y6" s="72"/>
      <c r="Z6" s="73" t="s">
        <v>104</v>
      </c>
      <c r="AA6" s="81" t="s">
        <v>105</v>
      </c>
      <c r="AB6" s="82">
        <v>10</v>
      </c>
      <c r="AC6" s="74">
        <f>AB6/20</f>
        <v>0.5</v>
      </c>
      <c r="AD6" s="74"/>
      <c r="AE6" s="13"/>
      <c r="AF6" s="110">
        <f>(AB6*$D$2)/1000</f>
        <v>7.4</v>
      </c>
      <c r="AG6" s="114"/>
      <c r="AH6" s="322" t="s">
        <v>498</v>
      </c>
      <c r="AI6" s="81" t="s">
        <v>499</v>
      </c>
      <c r="AJ6" s="82">
        <v>20</v>
      </c>
      <c r="AK6" s="74">
        <f>AJ6/20</f>
        <v>1</v>
      </c>
      <c r="AL6" s="74"/>
      <c r="AM6" s="13"/>
      <c r="AN6" s="110">
        <f>(AJ6*$D$2)/1000</f>
        <v>14.8</v>
      </c>
      <c r="AO6" s="72"/>
      <c r="AQ6" s="343"/>
      <c r="AR6" s="341"/>
      <c r="AS6" s="344"/>
      <c r="AT6" s="324"/>
      <c r="AU6" s="324"/>
      <c r="AV6" s="327"/>
      <c r="AW6" s="345"/>
    </row>
    <row r="7" spans="1:49" s="12" customFormat="1" ht="14.1" customHeight="1">
      <c r="A7" s="502"/>
      <c r="B7" s="96" t="s">
        <v>98</v>
      </c>
      <c r="C7" s="89"/>
      <c r="D7" s="273"/>
      <c r="E7" s="13"/>
      <c r="F7" s="13"/>
      <c r="G7" s="13"/>
      <c r="H7" s="72"/>
      <c r="I7" s="135"/>
      <c r="J7" s="500"/>
      <c r="K7" s="6"/>
      <c r="L7" s="13"/>
      <c r="M7" s="13"/>
      <c r="N7" s="13"/>
      <c r="O7" s="13"/>
      <c r="P7" s="33"/>
      <c r="Q7" s="114"/>
      <c r="R7" s="96" t="s">
        <v>109</v>
      </c>
      <c r="S7" s="89"/>
      <c r="T7" s="273"/>
      <c r="U7" s="13"/>
      <c r="V7" s="13"/>
      <c r="W7" s="13"/>
      <c r="X7" s="72"/>
      <c r="Y7" s="72"/>
      <c r="Z7" s="19" t="s">
        <v>106</v>
      </c>
      <c r="AA7" s="6"/>
      <c r="AB7" s="13"/>
      <c r="AC7" s="13"/>
      <c r="AD7" s="13"/>
      <c r="AE7" s="13"/>
      <c r="AF7" s="33"/>
      <c r="AG7" s="114"/>
      <c r="AH7" s="96" t="s">
        <v>98</v>
      </c>
      <c r="AI7" s="89"/>
      <c r="AJ7" s="273"/>
      <c r="AK7" s="13"/>
      <c r="AL7" s="13"/>
      <c r="AM7" s="13"/>
      <c r="AN7" s="72"/>
      <c r="AO7" s="72"/>
      <c r="AQ7" s="326"/>
      <c r="AR7" s="341"/>
      <c r="AS7" s="344"/>
      <c r="AT7" s="342"/>
      <c r="AU7" s="342"/>
      <c r="AV7" s="342"/>
      <c r="AW7" s="346"/>
    </row>
    <row r="8" spans="1:49" s="12" customFormat="1" ht="14.1" customHeight="1">
      <c r="A8" s="502" t="s">
        <v>2</v>
      </c>
      <c r="B8" s="58" t="s">
        <v>453</v>
      </c>
      <c r="C8" s="89" t="s">
        <v>241</v>
      </c>
      <c r="D8" s="93">
        <v>75</v>
      </c>
      <c r="E8" s="186"/>
      <c r="F8" s="96">
        <f>D8*0.8/35</f>
        <v>1.7142857142857142</v>
      </c>
      <c r="G8" s="187"/>
      <c r="H8" s="104">
        <f>(D8*$D$2)/1000</f>
        <v>55.5</v>
      </c>
      <c r="I8" s="94"/>
      <c r="J8" s="372" t="s">
        <v>257</v>
      </c>
      <c r="K8" s="89" t="s">
        <v>173</v>
      </c>
      <c r="L8" s="93">
        <v>75</v>
      </c>
      <c r="M8" s="186"/>
      <c r="N8" s="96">
        <f>L8*0.8/35</f>
        <v>1.7142857142857142</v>
      </c>
      <c r="O8" s="92"/>
      <c r="P8" s="110">
        <f>(L8*$D$2)/1000</f>
        <v>55.5</v>
      </c>
      <c r="Q8" s="94"/>
      <c r="R8" s="171" t="s">
        <v>195</v>
      </c>
      <c r="S8" s="89" t="s">
        <v>203</v>
      </c>
      <c r="T8" s="93">
        <v>45</v>
      </c>
      <c r="U8" s="199"/>
      <c r="V8" s="93">
        <f>T8/35</f>
        <v>1.2857142857142858</v>
      </c>
      <c r="W8" s="92"/>
      <c r="X8" s="110">
        <f>(T8*$D$2)/1000</f>
        <v>33.299999999999997</v>
      </c>
      <c r="Y8" s="91"/>
      <c r="Z8" s="75" t="s">
        <v>461</v>
      </c>
      <c r="AA8" s="89" t="s">
        <v>173</v>
      </c>
      <c r="AB8" s="74">
        <v>75</v>
      </c>
      <c r="AC8" s="186"/>
      <c r="AD8" s="96">
        <f>AB8*0.9/35</f>
        <v>1.9285714285714286</v>
      </c>
      <c r="AE8" s="187"/>
      <c r="AF8" s="110">
        <f>(AB8*$D$2)/1000</f>
        <v>55.5</v>
      </c>
      <c r="AG8" s="94"/>
      <c r="AH8" s="106" t="s">
        <v>175</v>
      </c>
      <c r="AI8" s="89" t="s">
        <v>176</v>
      </c>
      <c r="AJ8" s="74">
        <v>70</v>
      </c>
      <c r="AK8" s="186"/>
      <c r="AL8" s="96">
        <f>AJ8/35</f>
        <v>2</v>
      </c>
      <c r="AM8" s="187"/>
      <c r="AN8" s="110">
        <f>(AJ8*1460)/1000</f>
        <v>102.2</v>
      </c>
      <c r="AO8" s="94"/>
      <c r="AQ8" s="326"/>
      <c r="AR8" s="341"/>
      <c r="AS8" s="326"/>
      <c r="AT8" s="312"/>
      <c r="AU8" s="326"/>
      <c r="AV8" s="312"/>
      <c r="AW8" s="328"/>
    </row>
    <row r="9" spans="1:49" s="12" customFormat="1" ht="14.1" customHeight="1">
      <c r="A9" s="502"/>
      <c r="B9" s="97" t="s">
        <v>265</v>
      </c>
      <c r="C9" s="89" t="s">
        <v>455</v>
      </c>
      <c r="D9" s="93">
        <v>2</v>
      </c>
      <c r="E9" s="136"/>
      <c r="F9" s="136"/>
      <c r="G9" s="90"/>
      <c r="H9" s="104">
        <f>(D9*$D$2)/1000</f>
        <v>1.48</v>
      </c>
      <c r="I9" s="91"/>
      <c r="J9" s="97" t="s">
        <v>131</v>
      </c>
      <c r="K9" s="158" t="s">
        <v>294</v>
      </c>
      <c r="L9" s="173">
        <v>2</v>
      </c>
      <c r="M9" s="136"/>
      <c r="N9" s="136"/>
      <c r="O9" s="151"/>
      <c r="P9" s="110">
        <f>(L9*$D$2)/1000</f>
        <v>1.48</v>
      </c>
      <c r="Q9" s="91"/>
      <c r="R9" s="162" t="s">
        <v>199</v>
      </c>
      <c r="S9" s="89" t="s">
        <v>251</v>
      </c>
      <c r="T9" s="93">
        <v>60</v>
      </c>
      <c r="U9" s="177"/>
      <c r="V9" s="143"/>
      <c r="W9" s="151">
        <f>T9/100</f>
        <v>0.6</v>
      </c>
      <c r="X9" s="110">
        <f t="shared" ref="X9:X14" si="0">(T9*$D$2)/1000</f>
        <v>44.4</v>
      </c>
      <c r="Y9" s="91"/>
      <c r="Z9" s="76" t="s">
        <v>506</v>
      </c>
      <c r="AA9" s="69" t="s">
        <v>178</v>
      </c>
      <c r="AB9" s="74">
        <v>40</v>
      </c>
      <c r="AC9" s="136"/>
      <c r="AD9" s="136"/>
      <c r="AE9" s="93">
        <f>AB9/100</f>
        <v>0.4</v>
      </c>
      <c r="AF9" s="110">
        <f>(AB9*$D$2)/1000</f>
        <v>29.6</v>
      </c>
      <c r="AG9" s="91"/>
      <c r="AH9" s="97" t="s">
        <v>180</v>
      </c>
      <c r="AI9" s="69" t="s">
        <v>181</v>
      </c>
      <c r="AJ9" s="74">
        <v>25</v>
      </c>
      <c r="AK9" s="136"/>
      <c r="AL9" s="136"/>
      <c r="AM9" s="143">
        <f>AJ9/100</f>
        <v>0.25</v>
      </c>
      <c r="AN9" s="110">
        <f>(AJ9*1460)/1000</f>
        <v>36.5</v>
      </c>
      <c r="AO9" s="91"/>
      <c r="AQ9" s="326"/>
      <c r="AR9" s="341"/>
      <c r="AS9" s="326"/>
      <c r="AT9" s="326"/>
      <c r="AU9" s="312"/>
      <c r="AV9" s="312"/>
      <c r="AW9" s="328"/>
    </row>
    <row r="10" spans="1:49" s="12" customFormat="1" ht="14.1" customHeight="1">
      <c r="A10" s="502"/>
      <c r="B10" s="97" t="s">
        <v>157</v>
      </c>
      <c r="C10" s="89" t="s">
        <v>282</v>
      </c>
      <c r="D10" s="93">
        <v>40</v>
      </c>
      <c r="E10" s="136"/>
      <c r="F10" s="136"/>
      <c r="G10" s="92">
        <f>D10/100</f>
        <v>0.4</v>
      </c>
      <c r="H10" s="104">
        <f>(D10*$D$2)/1000</f>
        <v>29.6</v>
      </c>
      <c r="I10" s="189"/>
      <c r="J10" s="97" t="s">
        <v>107</v>
      </c>
      <c r="K10" s="158" t="s">
        <v>298</v>
      </c>
      <c r="L10" s="173">
        <v>1</v>
      </c>
      <c r="M10" s="191"/>
      <c r="N10" s="136"/>
      <c r="O10" s="151"/>
      <c r="P10" s="110">
        <f>(L10*$D$2)/1000</f>
        <v>0.74</v>
      </c>
      <c r="Q10" s="91"/>
      <c r="R10" s="97" t="s">
        <v>157</v>
      </c>
      <c r="S10" s="172" t="s">
        <v>252</v>
      </c>
      <c r="T10" s="96">
        <v>2</v>
      </c>
      <c r="U10" s="201"/>
      <c r="V10" s="136"/>
      <c r="W10" s="92"/>
      <c r="X10" s="110">
        <f t="shared" si="0"/>
        <v>1.48</v>
      </c>
      <c r="Y10" s="91"/>
      <c r="Z10" s="76" t="s">
        <v>507</v>
      </c>
      <c r="AA10" s="69" t="s">
        <v>508</v>
      </c>
      <c r="AB10" s="74">
        <v>5</v>
      </c>
      <c r="AC10" s="136"/>
      <c r="AD10" s="136"/>
      <c r="AE10" s="90"/>
      <c r="AF10" s="110">
        <f>(AB10*$D$2)/1000</f>
        <v>3.7</v>
      </c>
      <c r="AG10" s="91"/>
      <c r="AH10" s="382" t="s">
        <v>157</v>
      </c>
      <c r="AI10" s="69" t="s">
        <v>184</v>
      </c>
      <c r="AJ10" s="74">
        <v>0.5</v>
      </c>
      <c r="AK10" s="136"/>
      <c r="AL10" s="136"/>
      <c r="AM10" s="90"/>
      <c r="AN10" s="110">
        <f>(AJ10*1460)/1000</f>
        <v>0.73</v>
      </c>
      <c r="AO10" s="189"/>
      <c r="AQ10" s="326"/>
      <c r="AR10" s="341"/>
      <c r="AS10" s="326"/>
      <c r="AT10" s="347"/>
      <c r="AU10" s="326"/>
      <c r="AV10" s="312"/>
      <c r="AW10" s="328"/>
    </row>
    <row r="11" spans="1:49" s="12" customFormat="1" ht="14.1" customHeight="1">
      <c r="A11" s="502"/>
      <c r="B11" s="97" t="s">
        <v>210</v>
      </c>
      <c r="C11" s="89" t="s">
        <v>277</v>
      </c>
      <c r="D11" s="93">
        <v>10</v>
      </c>
      <c r="E11" s="62"/>
      <c r="F11" s="62"/>
      <c r="G11" s="92">
        <f>D11/100</f>
        <v>0.1</v>
      </c>
      <c r="H11" s="104">
        <f>(D11*$D$2)/1000</f>
        <v>7.4</v>
      </c>
      <c r="I11" s="91"/>
      <c r="J11" s="107" t="s">
        <v>161</v>
      </c>
      <c r="K11" s="158" t="s">
        <v>302</v>
      </c>
      <c r="L11" s="173">
        <v>1</v>
      </c>
      <c r="M11" s="136"/>
      <c r="N11" s="136"/>
      <c r="O11" s="92"/>
      <c r="P11" s="110">
        <f>(L11*$D$2)/1000</f>
        <v>0.74</v>
      </c>
      <c r="Q11" s="91"/>
      <c r="R11" s="97" t="s">
        <v>275</v>
      </c>
      <c r="S11" s="89" t="s">
        <v>255</v>
      </c>
      <c r="T11" s="93">
        <v>1</v>
      </c>
      <c r="U11" s="92"/>
      <c r="V11" s="136"/>
      <c r="W11" s="92"/>
      <c r="X11" s="110">
        <f t="shared" si="0"/>
        <v>0.74</v>
      </c>
      <c r="Y11" s="94"/>
      <c r="Z11" s="76" t="s">
        <v>152</v>
      </c>
      <c r="AA11" s="69"/>
      <c r="AB11" s="74"/>
      <c r="AC11" s="62"/>
      <c r="AD11" s="62"/>
      <c r="AE11" s="90"/>
      <c r="AF11" s="137"/>
      <c r="AG11" s="91"/>
      <c r="AH11" s="382" t="s">
        <v>190</v>
      </c>
      <c r="AI11" s="105"/>
      <c r="AJ11" s="92"/>
      <c r="AK11" s="59"/>
      <c r="AL11" s="136"/>
      <c r="AM11" s="143"/>
      <c r="AN11" s="110"/>
      <c r="AO11" s="91"/>
      <c r="AQ11" s="326"/>
      <c r="AR11" s="341"/>
      <c r="AS11" s="326"/>
      <c r="AT11" s="326"/>
      <c r="AU11" s="326"/>
      <c r="AV11" s="312"/>
      <c r="AW11" s="328"/>
    </row>
    <row r="12" spans="1:49" s="12" customFormat="1" ht="14.1" customHeight="1">
      <c r="A12" s="502"/>
      <c r="B12" s="193" t="s">
        <v>66</v>
      </c>
      <c r="C12" s="89"/>
      <c r="D12" s="93"/>
      <c r="E12" s="93"/>
      <c r="F12" s="92"/>
      <c r="G12" s="90"/>
      <c r="H12" s="104"/>
      <c r="I12" s="91"/>
      <c r="J12" s="178"/>
      <c r="K12" s="158" t="s">
        <v>305</v>
      </c>
      <c r="L12" s="93">
        <v>35</v>
      </c>
      <c r="M12" s="112"/>
      <c r="N12" s="93"/>
      <c r="O12" s="92">
        <f>L12/100</f>
        <v>0.35</v>
      </c>
      <c r="P12" s="33">
        <f>(L12*$D$2)/1000</f>
        <v>25.9</v>
      </c>
      <c r="Q12" s="200"/>
      <c r="R12" s="97" t="s">
        <v>378</v>
      </c>
      <c r="S12" s="172" t="s">
        <v>256</v>
      </c>
      <c r="T12" s="96">
        <v>30</v>
      </c>
      <c r="U12" s="201"/>
      <c r="V12" s="136"/>
      <c r="W12" s="151">
        <f>T12/100</f>
        <v>0.3</v>
      </c>
      <c r="X12" s="110">
        <f t="shared" si="0"/>
        <v>22.2</v>
      </c>
      <c r="Y12" s="91"/>
      <c r="Z12" s="190"/>
      <c r="AA12" s="89"/>
      <c r="AB12" s="93"/>
      <c r="AC12" s="96"/>
      <c r="AD12" s="96"/>
      <c r="AE12" s="191"/>
      <c r="AF12" s="88"/>
      <c r="AG12" s="91"/>
      <c r="AH12" s="107" t="s">
        <v>193</v>
      </c>
      <c r="AI12" s="89"/>
      <c r="AJ12" s="273"/>
      <c r="AK12" s="96"/>
      <c r="AL12" s="136"/>
      <c r="AM12" s="92"/>
      <c r="AN12" s="137"/>
      <c r="AO12" s="91"/>
      <c r="AQ12" s="348"/>
      <c r="AR12" s="349"/>
      <c r="AS12" s="312"/>
      <c r="AT12" s="326"/>
      <c r="AU12" s="326"/>
      <c r="AV12" s="312"/>
      <c r="AW12" s="328"/>
    </row>
    <row r="13" spans="1:49" s="12" customFormat="1" ht="14.1" customHeight="1">
      <c r="A13" s="502"/>
      <c r="B13" s="162"/>
      <c r="C13" s="89"/>
      <c r="D13" s="208"/>
      <c r="E13" s="96"/>
      <c r="F13" s="291"/>
      <c r="G13" s="191"/>
      <c r="H13" s="110"/>
      <c r="I13" s="91"/>
      <c r="J13" s="107"/>
      <c r="K13" s="158"/>
      <c r="L13" s="173"/>
      <c r="M13" s="112"/>
      <c r="N13" s="136"/>
      <c r="O13" s="92"/>
      <c r="P13" s="137"/>
      <c r="Q13" s="91"/>
      <c r="R13" s="190" t="s">
        <v>153</v>
      </c>
      <c r="S13" s="89" t="s">
        <v>160</v>
      </c>
      <c r="T13" s="203">
        <v>10</v>
      </c>
      <c r="U13" s="157"/>
      <c r="V13" s="136"/>
      <c r="W13" s="151">
        <f>T13/100</f>
        <v>0.1</v>
      </c>
      <c r="X13" s="110">
        <f t="shared" si="0"/>
        <v>7.4</v>
      </c>
      <c r="Y13" s="91"/>
      <c r="Z13" s="107" t="s">
        <v>193</v>
      </c>
      <c r="AA13" s="89"/>
      <c r="AB13" s="288"/>
      <c r="AC13" s="289"/>
      <c r="AD13" s="93"/>
      <c r="AE13" s="93"/>
      <c r="AF13" s="104"/>
      <c r="AG13" s="91"/>
      <c r="AH13" s="107"/>
      <c r="AI13" s="158"/>
      <c r="AJ13" s="173"/>
      <c r="AK13" s="112"/>
      <c r="AL13" s="136"/>
      <c r="AM13" s="92"/>
      <c r="AN13" s="137"/>
      <c r="AO13" s="91"/>
      <c r="AQ13" s="326"/>
      <c r="AR13" s="341"/>
      <c r="AS13" s="326"/>
      <c r="AT13" s="326"/>
      <c r="AU13" s="326"/>
      <c r="AV13" s="312"/>
      <c r="AW13" s="328"/>
    </row>
    <row r="14" spans="1:49" s="12" customFormat="1" ht="14.1" customHeight="1">
      <c r="A14" s="502"/>
      <c r="B14" s="232"/>
      <c r="C14" s="89"/>
      <c r="D14" s="93"/>
      <c r="E14" s="93"/>
      <c r="F14" s="292"/>
      <c r="G14" s="92"/>
      <c r="H14" s="104"/>
      <c r="I14" s="91"/>
      <c r="J14" s="195"/>
      <c r="K14" s="196"/>
      <c r="L14" s="58"/>
      <c r="M14" s="197"/>
      <c r="N14" s="194"/>
      <c r="O14" s="92"/>
      <c r="P14" s="137"/>
      <c r="Q14" s="91"/>
      <c r="R14" s="231"/>
      <c r="S14" s="89" t="s">
        <v>259</v>
      </c>
      <c r="T14" s="203">
        <v>15</v>
      </c>
      <c r="U14" s="157"/>
      <c r="V14" s="136">
        <f>T14*0.9/55</f>
        <v>0.24545454545454545</v>
      </c>
      <c r="W14" s="151"/>
      <c r="X14" s="110">
        <f t="shared" si="0"/>
        <v>11.1</v>
      </c>
      <c r="Y14" s="94"/>
      <c r="Z14" s="185"/>
      <c r="AA14" s="89"/>
      <c r="AB14" s="93"/>
      <c r="AC14" s="93"/>
      <c r="AD14" s="93"/>
      <c r="AE14" s="92"/>
      <c r="AF14" s="104"/>
      <c r="AG14" s="91"/>
      <c r="AH14" s="185"/>
      <c r="AI14" s="89"/>
      <c r="AJ14" s="93"/>
      <c r="AK14" s="93"/>
      <c r="AL14" s="292"/>
      <c r="AM14" s="92"/>
      <c r="AN14" s="104"/>
      <c r="AO14" s="91"/>
      <c r="AQ14" s="326"/>
      <c r="AR14" s="341"/>
      <c r="AS14" s="326"/>
      <c r="AT14" s="326"/>
      <c r="AU14" s="326"/>
      <c r="AV14" s="312"/>
      <c r="AW14" s="328"/>
    </row>
    <row r="15" spans="1:49" s="12" customFormat="1" ht="14.1" customHeight="1">
      <c r="A15" s="502" t="s">
        <v>3</v>
      </c>
      <c r="B15" s="97" t="s">
        <v>466</v>
      </c>
      <c r="C15" s="89" t="s">
        <v>469</v>
      </c>
      <c r="D15" s="92">
        <v>30</v>
      </c>
      <c r="E15" s="136"/>
      <c r="F15" s="136">
        <f>D15/40</f>
        <v>0.75</v>
      </c>
      <c r="G15" s="92"/>
      <c r="H15" s="110">
        <f>(D15*$D$2)/1000</f>
        <v>22.2</v>
      </c>
      <c r="I15" s="94"/>
      <c r="J15" s="97" t="s">
        <v>154</v>
      </c>
      <c r="K15" s="89" t="s">
        <v>259</v>
      </c>
      <c r="L15" s="92">
        <v>40</v>
      </c>
      <c r="M15" s="136"/>
      <c r="N15" s="136">
        <f>L15*0.9/55</f>
        <v>0.65454545454545454</v>
      </c>
      <c r="O15" s="92"/>
      <c r="P15" s="110">
        <f>(L15*$D$2)/1000</f>
        <v>29.6</v>
      </c>
      <c r="Q15" s="91"/>
      <c r="R15" s="331" t="s">
        <v>279</v>
      </c>
      <c r="S15" s="89" t="s">
        <v>413</v>
      </c>
      <c r="T15" s="203">
        <v>60</v>
      </c>
      <c r="U15" s="157"/>
      <c r="V15" s="136">
        <f>T15*0.5/35</f>
        <v>0.8571428571428571</v>
      </c>
      <c r="W15" s="151"/>
      <c r="X15" s="110">
        <f t="shared" ref="X15" si="1">(T15*$D$2)/1000</f>
        <v>44.4</v>
      </c>
      <c r="Y15" s="91"/>
      <c r="Z15" s="171" t="s">
        <v>476</v>
      </c>
      <c r="AA15" s="207" t="s">
        <v>473</v>
      </c>
      <c r="AB15" s="453">
        <v>7</v>
      </c>
      <c r="AC15" s="152"/>
      <c r="AD15" s="294"/>
      <c r="AE15" s="92">
        <f>AB15/100</f>
        <v>7.0000000000000007E-2</v>
      </c>
      <c r="AF15" s="110">
        <f>(AB15*$D$2)/1000</f>
        <v>5.18</v>
      </c>
      <c r="AG15" s="91"/>
      <c r="AH15" s="75" t="s">
        <v>479</v>
      </c>
      <c r="AI15" s="371" t="s">
        <v>241</v>
      </c>
      <c r="AJ15" s="93">
        <v>15</v>
      </c>
      <c r="AK15" s="227"/>
      <c r="AL15" s="161">
        <f>AJ15/35</f>
        <v>0.42857142857142855</v>
      </c>
      <c r="AM15" s="151"/>
      <c r="AN15" s="110">
        <f>(AJ15*$D$2)/1000</f>
        <v>11.1</v>
      </c>
      <c r="AO15" s="94"/>
      <c r="AQ15" s="326"/>
      <c r="AR15" s="341"/>
      <c r="AS15" s="326"/>
      <c r="AT15" s="326"/>
      <c r="AU15" s="326"/>
      <c r="AV15" s="326"/>
      <c r="AW15" s="350"/>
    </row>
    <row r="16" spans="1:49" s="12" customFormat="1" ht="14.1" customHeight="1">
      <c r="A16" s="502"/>
      <c r="B16" s="97" t="s">
        <v>467</v>
      </c>
      <c r="C16" s="89" t="s">
        <v>470</v>
      </c>
      <c r="D16" s="92">
        <v>1</v>
      </c>
      <c r="E16" s="136"/>
      <c r="F16" s="136"/>
      <c r="G16" s="92"/>
      <c r="H16" s="110">
        <f>(D16*$D$2)/1000</f>
        <v>0.74</v>
      </c>
      <c r="I16" s="91"/>
      <c r="J16" s="97" t="s">
        <v>104</v>
      </c>
      <c r="K16" s="89" t="s">
        <v>345</v>
      </c>
      <c r="L16" s="92">
        <v>25</v>
      </c>
      <c r="M16" s="136">
        <f>L16/85</f>
        <v>0.29411764705882354</v>
      </c>
      <c r="N16" s="143"/>
      <c r="O16" s="92"/>
      <c r="P16" s="110">
        <f>(L16*$D$2)/1000</f>
        <v>18.5</v>
      </c>
      <c r="Q16" s="91"/>
      <c r="R16" s="97" t="s">
        <v>157</v>
      </c>
      <c r="S16" s="217"/>
      <c r="T16" s="203"/>
      <c r="U16" s="136"/>
      <c r="V16" s="136"/>
      <c r="W16" s="92"/>
      <c r="X16" s="137"/>
      <c r="Y16" s="387"/>
      <c r="Z16" s="162" t="s">
        <v>477</v>
      </c>
      <c r="AA16" s="207" t="s">
        <v>474</v>
      </c>
      <c r="AB16" s="454">
        <v>30</v>
      </c>
      <c r="AC16" s="145">
        <f>AB16/35</f>
        <v>0.8571428571428571</v>
      </c>
      <c r="AD16" s="290"/>
      <c r="AE16" s="143"/>
      <c r="AF16" s="110">
        <f>(AB16*$D$2)/1000</f>
        <v>22.2</v>
      </c>
      <c r="AG16" s="94"/>
      <c r="AH16" s="76" t="s">
        <v>234</v>
      </c>
      <c r="AI16" s="371" t="s">
        <v>280</v>
      </c>
      <c r="AJ16" s="93">
        <v>65</v>
      </c>
      <c r="AK16" s="176"/>
      <c r="AL16" s="136"/>
      <c r="AM16" s="92">
        <f>AJ16/100</f>
        <v>0.65</v>
      </c>
      <c r="AN16" s="110">
        <f>(AJ16*$D$2)/1000</f>
        <v>48.1</v>
      </c>
      <c r="AO16" s="94"/>
      <c r="AQ16" s="326"/>
      <c r="AR16" s="341"/>
      <c r="AS16" s="326"/>
      <c r="AT16" s="326"/>
      <c r="AU16" s="326"/>
      <c r="AV16" s="326"/>
      <c r="AW16" s="350"/>
    </row>
    <row r="17" spans="1:49" s="12" customFormat="1" ht="14.1" customHeight="1">
      <c r="A17" s="502"/>
      <c r="B17" s="392" t="s">
        <v>468</v>
      </c>
      <c r="C17" s="89" t="s">
        <v>203</v>
      </c>
      <c r="D17" s="92">
        <v>15</v>
      </c>
      <c r="E17" s="136"/>
      <c r="F17" s="143">
        <f>D17/35</f>
        <v>0.42857142857142855</v>
      </c>
      <c r="G17" s="92"/>
      <c r="H17" s="110">
        <f>(D17*$D$2)/1000</f>
        <v>11.1</v>
      </c>
      <c r="I17" s="91"/>
      <c r="J17" s="392" t="s">
        <v>185</v>
      </c>
      <c r="K17" s="89"/>
      <c r="L17" s="92"/>
      <c r="M17" s="136"/>
      <c r="N17" s="96"/>
      <c r="O17" s="92"/>
      <c r="P17" s="88"/>
      <c r="Q17" s="91"/>
      <c r="R17" s="97" t="s">
        <v>472</v>
      </c>
      <c r="S17" s="151"/>
      <c r="T17" s="388"/>
      <c r="U17" s="136"/>
      <c r="V17" s="136"/>
      <c r="W17" s="92"/>
      <c r="X17" s="137"/>
      <c r="Y17" s="91"/>
      <c r="Z17" s="162" t="s">
        <v>478</v>
      </c>
      <c r="AA17" s="172" t="s">
        <v>345</v>
      </c>
      <c r="AB17" s="394">
        <v>10</v>
      </c>
      <c r="AC17" s="145">
        <f>AB17*0.5/85</f>
        <v>5.8823529411764705E-2</v>
      </c>
      <c r="AD17" s="295"/>
      <c r="AE17" s="151"/>
      <c r="AF17" s="110">
        <f>(AB17*$D$2)/1000</f>
        <v>7.4</v>
      </c>
      <c r="AG17" s="91"/>
      <c r="AH17" s="76" t="s">
        <v>480</v>
      </c>
      <c r="AI17" s="371" t="s">
        <v>482</v>
      </c>
      <c r="AJ17" s="93">
        <v>5</v>
      </c>
      <c r="AK17" s="145"/>
      <c r="AL17" s="108"/>
      <c r="AM17" s="92">
        <f>AJ17/100</f>
        <v>0.05</v>
      </c>
      <c r="AN17" s="110">
        <f>(AJ17*$D$2)/1000</f>
        <v>3.7</v>
      </c>
      <c r="AO17" s="91"/>
      <c r="AQ17" s="326"/>
      <c r="AR17" s="341"/>
      <c r="AS17" s="326"/>
      <c r="AT17" s="326"/>
      <c r="AU17" s="312"/>
      <c r="AV17" s="326"/>
      <c r="AW17" s="350"/>
    </row>
    <row r="18" spans="1:49" s="12" customFormat="1" ht="14.1" customHeight="1">
      <c r="A18" s="502"/>
      <c r="B18" s="97" t="s">
        <v>185</v>
      </c>
      <c r="C18" s="89" t="s">
        <v>471</v>
      </c>
      <c r="D18" s="92">
        <v>1</v>
      </c>
      <c r="E18" s="136"/>
      <c r="F18" s="96"/>
      <c r="G18" s="92">
        <f>D18/100</f>
        <v>0.01</v>
      </c>
      <c r="H18" s="110">
        <f>(D18*$D$2)/1000</f>
        <v>0.74</v>
      </c>
      <c r="I18" s="91"/>
      <c r="J18" s="97" t="s">
        <v>94</v>
      </c>
      <c r="K18" s="89"/>
      <c r="L18" s="92"/>
      <c r="M18" s="136"/>
      <c r="N18" s="96"/>
      <c r="O18" s="92"/>
      <c r="P18" s="88"/>
      <c r="Q18" s="91"/>
      <c r="R18" s="97"/>
      <c r="S18" s="89"/>
      <c r="T18" s="93"/>
      <c r="U18" s="59"/>
      <c r="V18" s="93"/>
      <c r="W18" s="92"/>
      <c r="X18" s="137"/>
      <c r="Y18" s="91"/>
      <c r="Z18" s="97"/>
      <c r="AA18" s="207" t="s">
        <v>256</v>
      </c>
      <c r="AB18" s="394">
        <v>30</v>
      </c>
      <c r="AC18" s="176"/>
      <c r="AD18" s="290"/>
      <c r="AE18" s="92">
        <f>AB18/100</f>
        <v>0.3</v>
      </c>
      <c r="AF18" s="110">
        <f>(AB18*$D$2)/1000</f>
        <v>22.2</v>
      </c>
      <c r="AG18" s="91"/>
      <c r="AH18" s="76" t="s">
        <v>481</v>
      </c>
      <c r="AI18" s="69" t="s">
        <v>130</v>
      </c>
      <c r="AJ18" s="93">
        <v>1</v>
      </c>
      <c r="AK18" s="176"/>
      <c r="AL18" s="136"/>
      <c r="AM18" s="151"/>
      <c r="AN18" s="110">
        <f>(AJ18*$D$2)/1000</f>
        <v>0.74</v>
      </c>
      <c r="AO18" s="91"/>
      <c r="AQ18" s="326"/>
      <c r="AR18" s="341"/>
      <c r="AS18" s="326"/>
      <c r="AT18" s="326"/>
      <c r="AU18" s="312"/>
      <c r="AV18" s="326"/>
      <c r="AW18" s="350"/>
    </row>
    <row r="19" spans="1:49" s="12" customFormat="1" ht="14.1" customHeight="1">
      <c r="A19" s="502"/>
      <c r="B19" s="107" t="s">
        <v>161</v>
      </c>
      <c r="C19" s="89"/>
      <c r="D19" s="93"/>
      <c r="E19" s="136"/>
      <c r="F19" s="136"/>
      <c r="G19" s="92"/>
      <c r="H19" s="110"/>
      <c r="I19" s="91"/>
      <c r="J19" s="107" t="s">
        <v>161</v>
      </c>
      <c r="K19" s="89"/>
      <c r="L19" s="93"/>
      <c r="M19" s="136"/>
      <c r="N19" s="136"/>
      <c r="O19" s="92"/>
      <c r="P19" s="110"/>
      <c r="Q19" s="91"/>
      <c r="R19" s="420"/>
      <c r="S19" s="172"/>
      <c r="T19" s="173"/>
      <c r="U19" s="62"/>
      <c r="V19" s="62"/>
      <c r="W19" s="92"/>
      <c r="X19" s="110"/>
      <c r="Y19" s="91"/>
      <c r="Z19" s="389"/>
      <c r="AA19" s="207" t="s">
        <v>475</v>
      </c>
      <c r="AB19" s="394">
        <v>15</v>
      </c>
      <c r="AC19" s="152"/>
      <c r="AD19" s="151">
        <f>AB19/50</f>
        <v>0.3</v>
      </c>
      <c r="AE19" s="92"/>
      <c r="AF19" s="110">
        <f>(AB19*$D$2)/1000</f>
        <v>11.1</v>
      </c>
      <c r="AG19" s="91"/>
      <c r="AH19" s="76" t="s">
        <v>167</v>
      </c>
      <c r="AI19" s="18" t="s">
        <v>254</v>
      </c>
      <c r="AJ19" s="92">
        <v>7</v>
      </c>
      <c r="AK19" s="152"/>
      <c r="AL19" s="151"/>
      <c r="AM19" s="92">
        <f>AJ19/100</f>
        <v>7.0000000000000007E-2</v>
      </c>
      <c r="AN19" s="110">
        <f>(AJ19*$D$2)/1000</f>
        <v>5.18</v>
      </c>
      <c r="AO19" s="98"/>
      <c r="AQ19" s="351"/>
      <c r="AR19" s="341"/>
      <c r="AS19" s="326"/>
      <c r="AT19" s="312"/>
      <c r="AU19" s="326"/>
      <c r="AV19" s="326"/>
      <c r="AW19" s="350"/>
    </row>
    <row r="20" spans="1:49" s="12" customFormat="1" ht="14.1" customHeight="1">
      <c r="A20" s="502"/>
      <c r="B20" s="390"/>
      <c r="C20" s="63"/>
      <c r="D20" s="173"/>
      <c r="E20" s="62"/>
      <c r="F20" s="62"/>
      <c r="G20" s="62"/>
      <c r="H20" s="104"/>
      <c r="I20" s="98"/>
      <c r="J20" s="390"/>
      <c r="K20" s="63"/>
      <c r="L20" s="173"/>
      <c r="M20" s="62"/>
      <c r="N20" s="62"/>
      <c r="O20" s="62"/>
      <c r="P20" s="104"/>
      <c r="Q20" s="91"/>
      <c r="R20" s="232" t="s">
        <v>386</v>
      </c>
      <c r="S20" s="61"/>
      <c r="T20" s="62"/>
      <c r="U20" s="62"/>
      <c r="V20" s="62"/>
      <c r="W20" s="62"/>
      <c r="X20" s="104"/>
      <c r="Y20" s="98"/>
      <c r="Z20" s="232" t="s">
        <v>66</v>
      </c>
      <c r="AA20" s="89"/>
      <c r="AB20" s="93"/>
      <c r="AC20" s="93"/>
      <c r="AD20" s="93"/>
      <c r="AE20" s="92"/>
      <c r="AF20" s="104"/>
      <c r="AG20" s="91"/>
      <c r="AH20" s="232" t="s">
        <v>161</v>
      </c>
      <c r="AI20" s="63"/>
      <c r="AJ20" s="62"/>
      <c r="AK20" s="62"/>
      <c r="AL20" s="62"/>
      <c r="AM20" s="62"/>
      <c r="AN20" s="104"/>
      <c r="AO20" s="91"/>
      <c r="AQ20" s="352"/>
      <c r="AR20" s="353"/>
      <c r="AS20" s="354"/>
      <c r="AT20" s="354"/>
      <c r="AU20" s="354"/>
      <c r="AV20" s="354"/>
      <c r="AW20" s="350"/>
    </row>
    <row r="21" spans="1:49" s="12" customFormat="1" ht="14.1" customHeight="1">
      <c r="A21" s="507" t="s">
        <v>4</v>
      </c>
      <c r="B21" s="184" t="s">
        <v>162</v>
      </c>
      <c r="C21" s="172" t="s">
        <v>163</v>
      </c>
      <c r="D21" s="173">
        <v>75</v>
      </c>
      <c r="E21" s="62"/>
      <c r="F21" s="62"/>
      <c r="G21" s="92">
        <f>D21/100</f>
        <v>0.75</v>
      </c>
      <c r="H21" s="110">
        <f>(D21*$D$2)/1000</f>
        <v>55.5</v>
      </c>
      <c r="I21" s="94"/>
      <c r="J21" s="198" t="s">
        <v>216</v>
      </c>
      <c r="K21" s="172" t="s">
        <v>217</v>
      </c>
      <c r="L21" s="227">
        <v>75</v>
      </c>
      <c r="M21" s="96"/>
      <c r="N21" s="228"/>
      <c r="O21" s="143">
        <f>L21/100</f>
        <v>0.75</v>
      </c>
      <c r="P21" s="229">
        <f>(L21*$D$2)/1000</f>
        <v>55.5</v>
      </c>
      <c r="Q21" s="230"/>
      <c r="R21" s="184"/>
      <c r="S21" s="172"/>
      <c r="T21" s="173"/>
      <c r="U21" s="62"/>
      <c r="V21" s="62"/>
      <c r="W21" s="92"/>
      <c r="X21" s="110"/>
      <c r="Y21" s="94"/>
      <c r="Z21" s="184" t="s">
        <v>162</v>
      </c>
      <c r="AA21" s="172" t="s">
        <v>163</v>
      </c>
      <c r="AB21" s="173">
        <v>75</v>
      </c>
      <c r="AC21" s="62"/>
      <c r="AD21" s="62"/>
      <c r="AE21" s="92">
        <f>AB21/100</f>
        <v>0.75</v>
      </c>
      <c r="AF21" s="110">
        <f>(AB21*$D$2)/1000</f>
        <v>55.5</v>
      </c>
      <c r="AG21" s="94"/>
      <c r="AH21" s="184" t="s">
        <v>162</v>
      </c>
      <c r="AI21" s="172" t="s">
        <v>163</v>
      </c>
      <c r="AJ21" s="173">
        <v>75</v>
      </c>
      <c r="AK21" s="62"/>
      <c r="AL21" s="62"/>
      <c r="AM21" s="92">
        <f>AJ21/100</f>
        <v>0.75</v>
      </c>
      <c r="AN21" s="110">
        <f>(AJ21*$D$2)/1000</f>
        <v>55.5</v>
      </c>
      <c r="AO21" s="94"/>
    </row>
    <row r="22" spans="1:49" s="12" customFormat="1" ht="14.1" customHeight="1">
      <c r="A22" s="508"/>
      <c r="B22" s="184" t="s">
        <v>164</v>
      </c>
      <c r="C22" s="481" t="s">
        <v>165</v>
      </c>
      <c r="D22" s="93"/>
      <c r="E22" s="93"/>
      <c r="F22" s="93"/>
      <c r="G22" s="92"/>
      <c r="H22" s="104"/>
      <c r="I22" s="91"/>
      <c r="J22" s="198" t="s">
        <v>218</v>
      </c>
      <c r="K22" s="481" t="s">
        <v>165</v>
      </c>
      <c r="L22" s="93"/>
      <c r="M22" s="93"/>
      <c r="N22" s="93"/>
      <c r="O22" s="92"/>
      <c r="P22" s="104"/>
      <c r="Q22" s="91"/>
      <c r="R22" s="184"/>
      <c r="S22" s="481"/>
      <c r="T22" s="93"/>
      <c r="U22" s="93"/>
      <c r="V22" s="93"/>
      <c r="W22" s="92"/>
      <c r="X22" s="104"/>
      <c r="Y22" s="91"/>
      <c r="Z22" s="184" t="s">
        <v>164</v>
      </c>
      <c r="AA22" s="481" t="s">
        <v>165</v>
      </c>
      <c r="AB22" s="93"/>
      <c r="AC22" s="93"/>
      <c r="AD22" s="93"/>
      <c r="AE22" s="92"/>
      <c r="AF22" s="104"/>
      <c r="AG22" s="91"/>
      <c r="AH22" s="184" t="s">
        <v>164</v>
      </c>
      <c r="AI22" s="481" t="s">
        <v>165</v>
      </c>
      <c r="AJ22" s="93"/>
      <c r="AK22" s="93"/>
      <c r="AL22" s="93"/>
      <c r="AM22" s="92"/>
      <c r="AN22" s="104"/>
      <c r="AO22" s="91"/>
    </row>
    <row r="23" spans="1:49" s="12" customFormat="1" ht="14.1" customHeight="1">
      <c r="A23" s="508"/>
      <c r="B23" s="184" t="s">
        <v>219</v>
      </c>
      <c r="C23" s="482"/>
      <c r="D23" s="93"/>
      <c r="E23" s="93"/>
      <c r="F23" s="62"/>
      <c r="G23" s="92"/>
      <c r="H23" s="104"/>
      <c r="I23" s="91"/>
      <c r="J23" s="198" t="s">
        <v>219</v>
      </c>
      <c r="K23" s="482"/>
      <c r="L23" s="173"/>
      <c r="M23" s="93"/>
      <c r="N23" s="62"/>
      <c r="O23" s="92"/>
      <c r="P23" s="104"/>
      <c r="Q23" s="91"/>
      <c r="R23" s="184"/>
      <c r="S23" s="482"/>
      <c r="T23" s="93"/>
      <c r="U23" s="93"/>
      <c r="V23" s="62"/>
      <c r="W23" s="92"/>
      <c r="X23" s="104"/>
      <c r="Y23" s="91"/>
      <c r="Z23" s="184" t="s">
        <v>219</v>
      </c>
      <c r="AA23" s="482"/>
      <c r="AB23" s="93"/>
      <c r="AC23" s="93"/>
      <c r="AD23" s="62"/>
      <c r="AE23" s="92"/>
      <c r="AF23" s="104"/>
      <c r="AG23" s="91"/>
      <c r="AH23" s="184" t="s">
        <v>219</v>
      </c>
      <c r="AI23" s="482"/>
      <c r="AJ23" s="93"/>
      <c r="AK23" s="93"/>
      <c r="AL23" s="62"/>
      <c r="AM23" s="92"/>
      <c r="AN23" s="104"/>
      <c r="AO23" s="91"/>
    </row>
    <row r="24" spans="1:49" s="12" customFormat="1" ht="14.1" customHeight="1">
      <c r="A24" s="508"/>
      <c r="B24" s="185" t="s">
        <v>207</v>
      </c>
      <c r="C24" s="482"/>
      <c r="D24" s="93"/>
      <c r="E24" s="93"/>
      <c r="F24" s="93"/>
      <c r="G24" s="92"/>
      <c r="H24" s="104"/>
      <c r="I24" s="91"/>
      <c r="J24" s="96" t="s">
        <v>207</v>
      </c>
      <c r="K24" s="482"/>
      <c r="L24" s="93"/>
      <c r="M24" s="93"/>
      <c r="N24" s="93"/>
      <c r="O24" s="92"/>
      <c r="P24" s="104"/>
      <c r="Q24" s="91"/>
      <c r="R24" s="185"/>
      <c r="S24" s="482"/>
      <c r="T24" s="93"/>
      <c r="U24" s="93"/>
      <c r="V24" s="93"/>
      <c r="W24" s="92"/>
      <c r="X24" s="104"/>
      <c r="Y24" s="91"/>
      <c r="Z24" s="185" t="s">
        <v>207</v>
      </c>
      <c r="AA24" s="482"/>
      <c r="AB24" s="93"/>
      <c r="AC24" s="93"/>
      <c r="AD24" s="93"/>
      <c r="AE24" s="92"/>
      <c r="AF24" s="104"/>
      <c r="AG24" s="91"/>
      <c r="AH24" s="185" t="s">
        <v>207</v>
      </c>
      <c r="AI24" s="482"/>
      <c r="AJ24" s="93"/>
      <c r="AK24" s="93"/>
      <c r="AL24" s="93"/>
      <c r="AM24" s="92"/>
      <c r="AN24" s="104"/>
      <c r="AO24" s="91"/>
      <c r="AQ24" s="324"/>
      <c r="AR24" s="325"/>
      <c r="AS24" s="326"/>
      <c r="AT24" s="327"/>
      <c r="AU24" s="327"/>
      <c r="AV24" s="327"/>
      <c r="AW24" s="328"/>
    </row>
    <row r="25" spans="1:49" s="12" customFormat="1" ht="14.1" customHeight="1">
      <c r="A25" s="507" t="s">
        <v>5</v>
      </c>
      <c r="B25" s="58" t="s">
        <v>134</v>
      </c>
      <c r="C25" s="89" t="s">
        <v>160</v>
      </c>
      <c r="D25" s="92">
        <v>3</v>
      </c>
      <c r="E25" s="71"/>
      <c r="F25" s="74"/>
      <c r="G25" s="92">
        <f>D25/100</f>
        <v>0.03</v>
      </c>
      <c r="H25" s="110">
        <f t="shared" ref="H25:H30" si="2">(D25*$D$2)/1000</f>
        <v>2.2200000000000002</v>
      </c>
      <c r="I25" s="72"/>
      <c r="J25" s="219" t="s">
        <v>226</v>
      </c>
      <c r="K25" s="252" t="s">
        <v>283</v>
      </c>
      <c r="L25" s="77">
        <v>35</v>
      </c>
      <c r="M25" s="253"/>
      <c r="N25" s="92"/>
      <c r="O25" s="92">
        <f>L25/100</f>
        <v>0.35</v>
      </c>
      <c r="P25" s="137">
        <f>(L25*$D$2)/1000</f>
        <v>25.9</v>
      </c>
      <c r="Q25" s="72"/>
      <c r="R25" s="384"/>
      <c r="S25" s="105"/>
      <c r="T25" s="77"/>
      <c r="U25" s="138"/>
      <c r="V25" s="138"/>
      <c r="W25" s="92"/>
      <c r="X25" s="33"/>
      <c r="Y25" s="91"/>
      <c r="Z25" s="384" t="s">
        <v>342</v>
      </c>
      <c r="AA25" s="105" t="s">
        <v>343</v>
      </c>
      <c r="AB25" s="77">
        <v>20</v>
      </c>
      <c r="AC25" s="138">
        <f>AB25/55</f>
        <v>0.36363636363636365</v>
      </c>
      <c r="AD25" s="138"/>
      <c r="AE25" s="92"/>
      <c r="AF25" s="33">
        <f>(AB25*$D$2)/1000</f>
        <v>14.8</v>
      </c>
      <c r="AG25" s="91"/>
      <c r="AH25" s="87" t="s">
        <v>346</v>
      </c>
      <c r="AI25" s="69" t="s">
        <v>347</v>
      </c>
      <c r="AJ25" s="173">
        <v>20</v>
      </c>
      <c r="AK25" s="62"/>
      <c r="AL25" s="62"/>
      <c r="AM25" s="92">
        <f>AJ25/100</f>
        <v>0.2</v>
      </c>
      <c r="AN25" s="110">
        <f>(AJ25*$D$2)/1000</f>
        <v>14.8</v>
      </c>
      <c r="AO25" s="91"/>
      <c r="AQ25" s="324"/>
      <c r="AR25" s="325"/>
      <c r="AS25" s="326"/>
      <c r="AT25" s="327"/>
      <c r="AU25" s="326"/>
      <c r="AV25" s="329"/>
      <c r="AW25" s="328"/>
    </row>
    <row r="26" spans="1:49" s="12" customFormat="1" ht="14.1" customHeight="1">
      <c r="A26" s="508"/>
      <c r="B26" s="97" t="s">
        <v>135</v>
      </c>
      <c r="C26" s="279" t="s">
        <v>269</v>
      </c>
      <c r="D26" s="92">
        <v>6</v>
      </c>
      <c r="E26" s="77"/>
      <c r="F26" s="77"/>
      <c r="G26" s="92">
        <f>D26/100</f>
        <v>0.06</v>
      </c>
      <c r="H26" s="110">
        <f t="shared" si="2"/>
        <v>4.4400000000000004</v>
      </c>
      <c r="I26" s="83"/>
      <c r="J26" s="220" t="s">
        <v>232</v>
      </c>
      <c r="K26" s="18" t="s">
        <v>231</v>
      </c>
      <c r="L26" s="77">
        <v>12</v>
      </c>
      <c r="M26" s="151"/>
      <c r="N26" s="209">
        <f>L26*0.5/35</f>
        <v>0.17142857142857143</v>
      </c>
      <c r="O26" s="92"/>
      <c r="P26" s="137">
        <f>(L26*$D$2)/1000</f>
        <v>8.8800000000000008</v>
      </c>
      <c r="Q26" s="91"/>
      <c r="R26" s="60"/>
      <c r="S26" s="89"/>
      <c r="T26" s="138"/>
      <c r="U26" s="71"/>
      <c r="V26" s="71"/>
      <c r="W26" s="138"/>
      <c r="X26" s="110"/>
      <c r="Y26" s="98"/>
      <c r="Z26" s="60" t="s">
        <v>232</v>
      </c>
      <c r="AA26" s="89" t="s">
        <v>344</v>
      </c>
      <c r="AB26" s="138">
        <v>5</v>
      </c>
      <c r="AC26" s="71"/>
      <c r="AD26" s="71"/>
      <c r="AE26" s="138"/>
      <c r="AF26" s="110">
        <f>(AB26*$D$2)/1000</f>
        <v>3.7</v>
      </c>
      <c r="AG26" s="94"/>
      <c r="AH26" s="85" t="s">
        <v>236</v>
      </c>
      <c r="AI26" s="69" t="s">
        <v>198</v>
      </c>
      <c r="AJ26" s="74">
        <v>15</v>
      </c>
      <c r="AK26" s="95"/>
      <c r="AL26" s="93">
        <f>AJ26*0.9/55</f>
        <v>0.24545454545454545</v>
      </c>
      <c r="AM26" s="95"/>
      <c r="AN26" s="110">
        <f>(AJ26*$D$2)/1000</f>
        <v>11.1</v>
      </c>
      <c r="AO26" s="98"/>
      <c r="AQ26" s="324"/>
      <c r="AR26" s="325"/>
      <c r="AS26" s="326"/>
      <c r="AT26" s="327"/>
      <c r="AU26" s="327"/>
      <c r="AV26" s="312"/>
      <c r="AW26" s="328"/>
    </row>
    <row r="27" spans="1:49" s="12" customFormat="1" ht="14.1" customHeight="1">
      <c r="A27" s="508"/>
      <c r="B27" s="97" t="s">
        <v>87</v>
      </c>
      <c r="C27" s="207" t="s">
        <v>271</v>
      </c>
      <c r="D27" s="92">
        <v>10</v>
      </c>
      <c r="E27" s="77"/>
      <c r="F27" s="77"/>
      <c r="G27" s="92">
        <f>D27/100</f>
        <v>0.1</v>
      </c>
      <c r="H27" s="110">
        <f t="shared" si="2"/>
        <v>7.4</v>
      </c>
      <c r="I27" s="83"/>
      <c r="J27" s="220" t="s">
        <v>235</v>
      </c>
      <c r="K27" s="252"/>
      <c r="L27" s="77"/>
      <c r="M27" s="253"/>
      <c r="N27" s="92"/>
      <c r="O27" s="92"/>
      <c r="P27" s="137"/>
      <c r="Q27" s="72"/>
      <c r="R27" s="60"/>
      <c r="S27" s="175"/>
      <c r="T27" s="138"/>
      <c r="U27" s="138"/>
      <c r="V27" s="138"/>
      <c r="W27" s="92"/>
      <c r="X27" s="110"/>
      <c r="Y27" s="91"/>
      <c r="Z27" s="60" t="s">
        <v>307</v>
      </c>
      <c r="AA27" s="175"/>
      <c r="AB27" s="138"/>
      <c r="AC27" s="138"/>
      <c r="AD27" s="138"/>
      <c r="AE27" s="92"/>
      <c r="AF27" s="110"/>
      <c r="AG27" s="72"/>
      <c r="AH27" s="85" t="s">
        <v>206</v>
      </c>
      <c r="AI27" s="69" t="s">
        <v>282</v>
      </c>
      <c r="AJ27" s="74">
        <v>15</v>
      </c>
      <c r="AK27" s="167"/>
      <c r="AL27" s="74"/>
      <c r="AM27" s="92">
        <f>AJ27/100</f>
        <v>0.15</v>
      </c>
      <c r="AN27" s="33"/>
      <c r="AO27" s="91"/>
      <c r="AQ27" s="324"/>
      <c r="AR27" s="325"/>
      <c r="AS27" s="326"/>
      <c r="AT27" s="327"/>
      <c r="AU27" s="327"/>
      <c r="AV27" s="327"/>
      <c r="AW27" s="328"/>
    </row>
    <row r="28" spans="1:49" s="12" customFormat="1" ht="14.1" customHeight="1">
      <c r="A28" s="508"/>
      <c r="B28" s="76"/>
      <c r="C28" s="207" t="s">
        <v>272</v>
      </c>
      <c r="D28" s="215">
        <v>15</v>
      </c>
      <c r="E28" s="77"/>
      <c r="F28" s="77">
        <f>D28/140</f>
        <v>0.10714285714285714</v>
      </c>
      <c r="G28" s="77"/>
      <c r="H28" s="110">
        <f t="shared" si="2"/>
        <v>11.1</v>
      </c>
      <c r="I28" s="83"/>
      <c r="J28" s="254" t="s">
        <v>238</v>
      </c>
      <c r="K28" s="18"/>
      <c r="L28" s="92"/>
      <c r="M28" s="62"/>
      <c r="N28" s="151"/>
      <c r="O28" s="151"/>
      <c r="P28" s="137"/>
      <c r="Q28" s="114"/>
      <c r="R28" s="60"/>
      <c r="S28" s="175"/>
      <c r="T28" s="138"/>
      <c r="U28" s="385"/>
      <c r="V28" s="385"/>
      <c r="W28" s="77"/>
      <c r="X28" s="84"/>
      <c r="Y28" s="91"/>
      <c r="Z28" s="60" t="s">
        <v>170</v>
      </c>
      <c r="AA28" s="175"/>
      <c r="AB28" s="138"/>
      <c r="AC28" s="385"/>
      <c r="AD28" s="385"/>
      <c r="AE28" s="77"/>
      <c r="AF28" s="84"/>
      <c r="AG28" s="114"/>
      <c r="AH28" s="76" t="s">
        <v>202</v>
      </c>
      <c r="AI28" s="69"/>
      <c r="AJ28" s="74"/>
      <c r="AK28" s="167"/>
      <c r="AL28" s="74"/>
      <c r="AM28" s="74"/>
      <c r="AN28" s="84"/>
      <c r="AO28" s="91"/>
      <c r="AQ28" s="330"/>
      <c r="AR28" s="325"/>
      <c r="AS28" s="326"/>
      <c r="AT28" s="324"/>
      <c r="AU28" s="324"/>
      <c r="AV28" s="327"/>
      <c r="AW28" s="328"/>
    </row>
    <row r="29" spans="1:49" s="12" customFormat="1" ht="14.1" customHeight="1">
      <c r="A29" s="508"/>
      <c r="B29" s="76"/>
      <c r="C29" s="207" t="s">
        <v>273</v>
      </c>
      <c r="D29" s="92">
        <v>1</v>
      </c>
      <c r="E29" s="74"/>
      <c r="F29" s="74"/>
      <c r="G29" s="77"/>
      <c r="H29" s="110">
        <f t="shared" si="2"/>
        <v>0.74</v>
      </c>
      <c r="I29" s="83"/>
      <c r="J29" s="254" t="s">
        <v>87</v>
      </c>
      <c r="K29" s="18"/>
      <c r="L29" s="92"/>
      <c r="M29" s="274"/>
      <c r="N29" s="274"/>
      <c r="O29" s="77"/>
      <c r="P29" s="84"/>
      <c r="Q29" s="72"/>
      <c r="R29" s="60"/>
      <c r="S29" s="63"/>
      <c r="T29" s="138"/>
      <c r="U29" s="74"/>
      <c r="V29" s="74"/>
      <c r="W29" s="74"/>
      <c r="X29" s="386"/>
      <c r="Y29" s="141"/>
      <c r="Z29" s="60" t="s">
        <v>171</v>
      </c>
      <c r="AA29" s="63"/>
      <c r="AB29" s="138"/>
      <c r="AC29" s="74"/>
      <c r="AD29" s="74"/>
      <c r="AE29" s="74"/>
      <c r="AF29" s="386"/>
      <c r="AG29" s="72"/>
      <c r="AH29" s="76" t="s">
        <v>87</v>
      </c>
      <c r="AI29" s="69"/>
      <c r="AJ29" s="74"/>
      <c r="AK29" s="168"/>
      <c r="AL29" s="74"/>
      <c r="AM29" s="14"/>
      <c r="AN29" s="169"/>
      <c r="AO29" s="141"/>
      <c r="AQ29" s="330"/>
      <c r="AR29" s="325"/>
      <c r="AS29" s="326"/>
      <c r="AT29" s="324"/>
      <c r="AU29" s="324"/>
      <c r="AV29" s="312"/>
      <c r="AW29" s="328"/>
    </row>
    <row r="30" spans="1:49" s="12" customFormat="1" ht="14.1" customHeight="1">
      <c r="A30" s="508"/>
      <c r="B30" s="76"/>
      <c r="C30" s="175" t="s">
        <v>259</v>
      </c>
      <c r="D30" s="92">
        <v>3</v>
      </c>
      <c r="E30" s="74"/>
      <c r="F30" s="74">
        <f>D30*0.9/55</f>
        <v>4.9090909090909095E-2</v>
      </c>
      <c r="G30" s="74"/>
      <c r="H30" s="110">
        <f t="shared" si="2"/>
        <v>2.2200000000000002</v>
      </c>
      <c r="I30" s="83"/>
      <c r="J30" s="107"/>
      <c r="K30" s="64" t="s">
        <v>53</v>
      </c>
      <c r="L30" s="65">
        <v>1</v>
      </c>
      <c r="M30" s="66"/>
      <c r="N30" s="66"/>
      <c r="O30" s="66"/>
      <c r="P30" s="67"/>
      <c r="Q30" s="72"/>
      <c r="R30" s="392"/>
      <c r="S30" s="64"/>
      <c r="T30" s="65"/>
      <c r="U30" s="66"/>
      <c r="V30" s="66"/>
      <c r="W30" s="66"/>
      <c r="X30" s="67"/>
      <c r="Y30" s="115"/>
      <c r="Z30" s="392" t="s">
        <v>0</v>
      </c>
      <c r="AA30" s="64"/>
      <c r="AB30" s="65"/>
      <c r="AC30" s="66"/>
      <c r="AD30" s="66"/>
      <c r="AE30" s="66"/>
      <c r="AF30" s="67"/>
      <c r="AG30" s="83"/>
      <c r="AH30" s="76"/>
      <c r="AI30" s="207"/>
      <c r="AJ30" s="92"/>
      <c r="AK30" s="74"/>
      <c r="AL30" s="74"/>
      <c r="AM30" s="77"/>
      <c r="AN30" s="110"/>
      <c r="AO30" s="83"/>
    </row>
    <row r="31" spans="1:49" s="12" customFormat="1" ht="14.1" customHeight="1">
      <c r="A31" s="356"/>
      <c r="B31" s="355" t="s">
        <v>66</v>
      </c>
      <c r="C31" s="64"/>
      <c r="D31" s="65"/>
      <c r="E31" s="26"/>
      <c r="F31" s="26"/>
      <c r="G31" s="26"/>
      <c r="H31" s="163"/>
      <c r="I31" s="164"/>
      <c r="J31" s="107" t="s">
        <v>66</v>
      </c>
      <c r="K31" s="421" t="s">
        <v>315</v>
      </c>
      <c r="L31" s="412">
        <v>1</v>
      </c>
      <c r="M31" s="26"/>
      <c r="N31" s="26"/>
      <c r="O31" s="26"/>
      <c r="P31" s="163"/>
      <c r="Q31" s="164"/>
      <c r="R31" s="107"/>
      <c r="S31" s="298"/>
      <c r="T31" s="297"/>
      <c r="U31" s="66"/>
      <c r="V31" s="66"/>
      <c r="W31" s="66"/>
      <c r="X31" s="163"/>
      <c r="Y31" s="164"/>
      <c r="Z31" s="107" t="s">
        <v>66</v>
      </c>
      <c r="AA31" s="64"/>
      <c r="AB31" s="65"/>
      <c r="AC31" s="65">
        <v>1</v>
      </c>
      <c r="AD31" s="26"/>
      <c r="AE31" s="26"/>
      <c r="AF31" s="163"/>
      <c r="AG31" s="164"/>
      <c r="AH31" s="107" t="s">
        <v>66</v>
      </c>
      <c r="AI31" s="298"/>
      <c r="AJ31" s="297"/>
      <c r="AK31" s="66"/>
      <c r="AL31" s="66"/>
      <c r="AM31" s="66"/>
      <c r="AN31" s="163"/>
      <c r="AO31" s="164"/>
    </row>
    <row r="32" spans="1:49" s="12" customFormat="1" ht="14.1" customHeight="1">
      <c r="A32" s="357"/>
      <c r="B32" s="20"/>
      <c r="C32" s="223" t="s">
        <v>55</v>
      </c>
      <c r="D32" s="163"/>
      <c r="E32" s="224"/>
      <c r="F32" s="224"/>
      <c r="G32" s="224"/>
      <c r="H32" s="468" t="s">
        <v>485</v>
      </c>
      <c r="I32" s="468" t="s">
        <v>486</v>
      </c>
      <c r="J32" s="79"/>
      <c r="K32" s="116" t="s">
        <v>50</v>
      </c>
      <c r="L32" s="127"/>
      <c r="M32" s="118"/>
      <c r="N32" s="118"/>
      <c r="O32" s="118"/>
      <c r="P32" s="468" t="s">
        <v>485</v>
      </c>
      <c r="Q32" s="468" t="s">
        <v>486</v>
      </c>
      <c r="R32" s="125"/>
      <c r="S32" s="116" t="s">
        <v>50</v>
      </c>
      <c r="T32" s="117"/>
      <c r="U32" s="118"/>
      <c r="V32" s="118"/>
      <c r="W32" s="118"/>
      <c r="X32" s="468" t="s">
        <v>485</v>
      </c>
      <c r="Y32" s="468" t="s">
        <v>486</v>
      </c>
      <c r="Z32" s="20"/>
      <c r="AA32" s="116" t="s">
        <v>50</v>
      </c>
      <c r="AB32" s="117"/>
      <c r="AC32" s="118"/>
      <c r="AD32" s="118"/>
      <c r="AE32" s="118"/>
      <c r="AF32" s="468" t="s">
        <v>485</v>
      </c>
      <c r="AG32" s="468" t="s">
        <v>486</v>
      </c>
      <c r="AH32" s="20"/>
      <c r="AI32" s="116" t="s">
        <v>50</v>
      </c>
      <c r="AJ32" s="117"/>
      <c r="AK32" s="118"/>
      <c r="AL32" s="118"/>
      <c r="AM32" s="118"/>
      <c r="AN32" s="468" t="s">
        <v>485</v>
      </c>
      <c r="AO32" s="468" t="s">
        <v>486</v>
      </c>
    </row>
    <row r="33" spans="1:41" s="12" customFormat="1" ht="14.1" customHeight="1">
      <c r="A33" s="485"/>
      <c r="B33" s="488" t="s">
        <v>56</v>
      </c>
      <c r="C33" s="42" t="s">
        <v>61</v>
      </c>
      <c r="D33" s="99"/>
      <c r="E33" s="119"/>
      <c r="F33" s="119"/>
      <c r="G33" s="119"/>
      <c r="H33" s="50">
        <v>4.5</v>
      </c>
      <c r="I33" s="51">
        <f>SUM(E4:E31)</f>
        <v>5</v>
      </c>
      <c r="J33" s="490" t="s">
        <v>51</v>
      </c>
      <c r="K33" s="42" t="s">
        <v>63</v>
      </c>
      <c r="L33" s="50"/>
      <c r="M33" s="128"/>
      <c r="N33" s="128"/>
      <c r="O33" s="128"/>
      <c r="P33" s="50">
        <v>4.5</v>
      </c>
      <c r="Q33" s="51">
        <f>SUM(M4:M31)</f>
        <v>5.2941176470588234</v>
      </c>
      <c r="R33" s="483" t="s">
        <v>51</v>
      </c>
      <c r="S33" s="42" t="s">
        <v>63</v>
      </c>
      <c r="T33" s="50"/>
      <c r="U33" s="128"/>
      <c r="V33" s="128"/>
      <c r="W33" s="128"/>
      <c r="X33" s="50">
        <v>4.5</v>
      </c>
      <c r="Y33" s="51">
        <f>SUM(U4:U31)</f>
        <v>5</v>
      </c>
      <c r="Z33" s="483" t="s">
        <v>51</v>
      </c>
      <c r="AA33" s="42" t="s">
        <v>63</v>
      </c>
      <c r="AB33" s="50"/>
      <c r="AC33" s="128"/>
      <c r="AD33" s="128"/>
      <c r="AE33" s="128"/>
      <c r="AF33" s="50">
        <v>4.5</v>
      </c>
      <c r="AG33" s="51">
        <f>SUM(AC4:AC31)</f>
        <v>5.7796027501909846</v>
      </c>
      <c r="AH33" s="483" t="s">
        <v>51</v>
      </c>
      <c r="AI33" s="42" t="s">
        <v>63</v>
      </c>
      <c r="AJ33" s="50"/>
      <c r="AK33" s="128"/>
      <c r="AL33" s="128"/>
      <c r="AM33" s="128"/>
      <c r="AN33" s="50">
        <v>4.5</v>
      </c>
      <c r="AO33" s="51">
        <f>SUM(AK4:AK31)</f>
        <v>5</v>
      </c>
    </row>
    <row r="34" spans="1:41" s="16" customFormat="1" ht="14.1" customHeight="1">
      <c r="A34" s="486"/>
      <c r="B34" s="488"/>
      <c r="C34" s="43" t="s">
        <v>62</v>
      </c>
      <c r="D34" s="100"/>
      <c r="E34" s="119"/>
      <c r="F34" s="119"/>
      <c r="G34" s="119"/>
      <c r="H34" s="51">
        <v>2</v>
      </c>
      <c r="I34" s="51">
        <f>SUM(F5:F31)</f>
        <v>3.0490909090909093</v>
      </c>
      <c r="J34" s="490"/>
      <c r="K34" s="43" t="s">
        <v>64</v>
      </c>
      <c r="L34" s="51"/>
      <c r="M34" s="128"/>
      <c r="N34" s="128"/>
      <c r="O34" s="128"/>
      <c r="P34" s="51">
        <v>2</v>
      </c>
      <c r="Q34" s="51">
        <f>SUM(N5:N31)</f>
        <v>2.54025974025974</v>
      </c>
      <c r="R34" s="483"/>
      <c r="S34" s="43" t="s">
        <v>64</v>
      </c>
      <c r="T34" s="51"/>
      <c r="U34" s="128"/>
      <c r="V34" s="128"/>
      <c r="W34" s="128"/>
      <c r="X34" s="51">
        <v>2</v>
      </c>
      <c r="Y34" s="51">
        <f>SUM(V5:V31)</f>
        <v>2.3883116883116884</v>
      </c>
      <c r="Z34" s="483"/>
      <c r="AA34" s="43" t="s">
        <v>64</v>
      </c>
      <c r="AB34" s="51"/>
      <c r="AC34" s="128"/>
      <c r="AD34" s="128"/>
      <c r="AE34" s="128"/>
      <c r="AF34" s="51">
        <v>2</v>
      </c>
      <c r="AG34" s="51">
        <f>SUM(AD5:AD31)</f>
        <v>2.2285714285714286</v>
      </c>
      <c r="AH34" s="483"/>
      <c r="AI34" s="43" t="s">
        <v>64</v>
      </c>
      <c r="AJ34" s="51"/>
      <c r="AK34" s="128"/>
      <c r="AL34" s="128"/>
      <c r="AM34" s="128"/>
      <c r="AN34" s="51">
        <v>2</v>
      </c>
      <c r="AO34" s="51">
        <f>SUM(AL5:AL31)</f>
        <v>2.674025974025974</v>
      </c>
    </row>
    <row r="35" spans="1:41" s="16" customFormat="1" ht="14.1" customHeight="1">
      <c r="A35" s="486"/>
      <c r="B35" s="488"/>
      <c r="C35" s="44" t="s">
        <v>57</v>
      </c>
      <c r="D35" s="101"/>
      <c r="E35" s="99"/>
      <c r="F35" s="99"/>
      <c r="G35" s="99"/>
      <c r="H35" s="51">
        <f>I35</f>
        <v>1.4500000000000002</v>
      </c>
      <c r="I35" s="51">
        <f>SUM(G7:G31)</f>
        <v>1.4500000000000002</v>
      </c>
      <c r="J35" s="490"/>
      <c r="K35" s="44" t="s">
        <v>52</v>
      </c>
      <c r="L35" s="52"/>
      <c r="M35" s="50"/>
      <c r="N35" s="50"/>
      <c r="O35" s="50"/>
      <c r="P35" s="51">
        <f>Q35</f>
        <v>1.4500000000000002</v>
      </c>
      <c r="Q35" s="51">
        <f>SUM(O7:O31)</f>
        <v>1.4500000000000002</v>
      </c>
      <c r="R35" s="483"/>
      <c r="S35" s="44" t="s">
        <v>52</v>
      </c>
      <c r="T35" s="52"/>
      <c r="U35" s="50"/>
      <c r="V35" s="50"/>
      <c r="W35" s="50"/>
      <c r="X35" s="51">
        <f>Y35</f>
        <v>0.99999999999999989</v>
      </c>
      <c r="Y35" s="51">
        <f>SUM(W7:W31)</f>
        <v>0.99999999999999989</v>
      </c>
      <c r="Z35" s="483"/>
      <c r="AA35" s="44" t="s">
        <v>52</v>
      </c>
      <c r="AB35" s="52"/>
      <c r="AC35" s="50"/>
      <c r="AD35" s="50"/>
      <c r="AE35" s="50"/>
      <c r="AF35" s="51">
        <f>AG35</f>
        <v>1.52</v>
      </c>
      <c r="AG35" s="51">
        <f>SUM(AE7:AE31)</f>
        <v>1.52</v>
      </c>
      <c r="AH35" s="483"/>
      <c r="AI35" s="44" t="s">
        <v>52</v>
      </c>
      <c r="AJ35" s="52"/>
      <c r="AK35" s="50"/>
      <c r="AL35" s="50"/>
      <c r="AM35" s="50"/>
      <c r="AN35" s="51">
        <f>AO35</f>
        <v>2.12</v>
      </c>
      <c r="AO35" s="51">
        <f>SUM(AM7:AM31)</f>
        <v>2.12</v>
      </c>
    </row>
    <row r="36" spans="1:41" s="12" customFormat="1" ht="14.1" customHeight="1">
      <c r="A36" s="486"/>
      <c r="B36" s="488"/>
      <c r="C36" s="44" t="s">
        <v>58</v>
      </c>
      <c r="D36" s="101"/>
      <c r="E36" s="100"/>
      <c r="F36" s="100"/>
      <c r="G36" s="100"/>
      <c r="H36" s="51">
        <f>I36</f>
        <v>0</v>
      </c>
      <c r="I36" s="51">
        <f>D31</f>
        <v>0</v>
      </c>
      <c r="J36" s="490"/>
      <c r="K36" s="44" t="s">
        <v>53</v>
      </c>
      <c r="L36" s="52"/>
      <c r="M36" s="51"/>
      <c r="N36" s="51"/>
      <c r="O36" s="51"/>
      <c r="P36" s="51">
        <f>Q36</f>
        <v>1</v>
      </c>
      <c r="Q36" s="51">
        <f>L31</f>
        <v>1</v>
      </c>
      <c r="R36" s="483"/>
      <c r="S36" s="44" t="s">
        <v>53</v>
      </c>
      <c r="T36" s="52"/>
      <c r="U36" s="51"/>
      <c r="V36" s="51"/>
      <c r="W36" s="51"/>
      <c r="X36" s="51">
        <f>Y36</f>
        <v>0</v>
      </c>
      <c r="Y36" s="51">
        <f>T31</f>
        <v>0</v>
      </c>
      <c r="Z36" s="483"/>
      <c r="AA36" s="44" t="s">
        <v>53</v>
      </c>
      <c r="AB36" s="52"/>
      <c r="AC36" s="51"/>
      <c r="AD36" s="51"/>
      <c r="AE36" s="51"/>
      <c r="AF36" s="51">
        <f>AG36</f>
        <v>0</v>
      </c>
      <c r="AG36" s="51">
        <f>AB31</f>
        <v>0</v>
      </c>
      <c r="AH36" s="483"/>
      <c r="AI36" s="44" t="s">
        <v>53</v>
      </c>
      <c r="AJ36" s="52"/>
      <c r="AK36" s="51"/>
      <c r="AL36" s="51"/>
      <c r="AM36" s="51"/>
      <c r="AN36" s="51">
        <f>AO36</f>
        <v>0</v>
      </c>
      <c r="AO36" s="51">
        <f>AJ31</f>
        <v>0</v>
      </c>
    </row>
    <row r="37" spans="1:41" s="12" customFormat="1" ht="14.1" customHeight="1">
      <c r="A37" s="487"/>
      <c r="B37" s="489"/>
      <c r="C37" s="42" t="s">
        <v>60</v>
      </c>
      <c r="D37" s="101"/>
      <c r="E37" s="101"/>
      <c r="F37" s="101"/>
      <c r="G37" s="101"/>
      <c r="H37" s="51">
        <f>I37</f>
        <v>0</v>
      </c>
      <c r="I37" s="51">
        <v>0</v>
      </c>
      <c r="J37" s="491"/>
      <c r="K37" s="42" t="s">
        <v>60</v>
      </c>
      <c r="L37" s="52"/>
      <c r="M37" s="52"/>
      <c r="N37" s="52"/>
      <c r="O37" s="52"/>
      <c r="P37" s="51">
        <f>Q37</f>
        <v>1</v>
      </c>
      <c r="Q37" s="51">
        <v>1</v>
      </c>
      <c r="R37" s="484"/>
      <c r="S37" s="42" t="s">
        <v>60</v>
      </c>
      <c r="T37" s="52"/>
      <c r="U37" s="52"/>
      <c r="V37" s="52"/>
      <c r="W37" s="52"/>
      <c r="X37" s="51">
        <f>Y37</f>
        <v>0</v>
      </c>
      <c r="Y37" s="51">
        <v>0</v>
      </c>
      <c r="Z37" s="484"/>
      <c r="AA37" s="42" t="s">
        <v>60</v>
      </c>
      <c r="AB37" s="52"/>
      <c r="AC37" s="52"/>
      <c r="AD37" s="52"/>
      <c r="AE37" s="52"/>
      <c r="AF37" s="51">
        <f>AG37</f>
        <v>0</v>
      </c>
      <c r="AG37" s="51">
        <v>0</v>
      </c>
      <c r="AH37" s="484"/>
      <c r="AI37" s="42" t="s">
        <v>96</v>
      </c>
      <c r="AJ37" s="52"/>
      <c r="AK37" s="52"/>
      <c r="AL37" s="52"/>
      <c r="AM37" s="52"/>
      <c r="AN37" s="51">
        <f>AO37</f>
        <v>0</v>
      </c>
      <c r="AO37" s="51">
        <v>0</v>
      </c>
    </row>
    <row r="38" spans="1:41" s="12" customFormat="1" ht="14.1" customHeight="1">
      <c r="A38" s="487"/>
      <c r="B38" s="489"/>
      <c r="C38" s="248" t="s">
        <v>86</v>
      </c>
      <c r="D38" s="234"/>
      <c r="E38" s="234"/>
      <c r="F38" s="234"/>
      <c r="G38" s="234"/>
      <c r="H38" s="51">
        <v>2.5</v>
      </c>
      <c r="I38" s="51">
        <v>2.5</v>
      </c>
      <c r="J38" s="491"/>
      <c r="K38" s="248" t="s">
        <v>86</v>
      </c>
      <c r="L38" s="235"/>
      <c r="M38" s="235"/>
      <c r="N38" s="235"/>
      <c r="O38" s="235"/>
      <c r="P38" s="51">
        <v>2.5</v>
      </c>
      <c r="Q38" s="51">
        <v>2.5</v>
      </c>
      <c r="R38" s="484"/>
      <c r="S38" s="248" t="s">
        <v>86</v>
      </c>
      <c r="T38" s="235"/>
      <c r="U38" s="235"/>
      <c r="V38" s="235"/>
      <c r="W38" s="235"/>
      <c r="X38" s="51">
        <v>2.5</v>
      </c>
      <c r="Y38" s="51">
        <v>2.5</v>
      </c>
      <c r="Z38" s="484"/>
      <c r="AA38" s="248" t="s">
        <v>86</v>
      </c>
      <c r="AB38" s="235"/>
      <c r="AC38" s="235"/>
      <c r="AD38" s="235"/>
      <c r="AE38" s="235"/>
      <c r="AF38" s="51">
        <v>2.5</v>
      </c>
      <c r="AG38" s="51">
        <v>2.5</v>
      </c>
      <c r="AH38" s="484"/>
      <c r="AI38" s="248" t="s">
        <v>86</v>
      </c>
      <c r="AJ38" s="235"/>
      <c r="AK38" s="235"/>
      <c r="AL38" s="235"/>
      <c r="AM38" s="235"/>
      <c r="AN38" s="51">
        <v>2.5</v>
      </c>
      <c r="AO38" s="51">
        <v>2.5</v>
      </c>
    </row>
    <row r="39" spans="1:41" s="12" customFormat="1" ht="14.25" customHeight="1">
      <c r="A39" s="487"/>
      <c r="B39" s="489"/>
      <c r="C39" s="233" t="s">
        <v>59</v>
      </c>
      <c r="D39" s="234"/>
      <c r="E39" s="234"/>
      <c r="F39" s="234"/>
      <c r="G39" s="234"/>
      <c r="H39" s="53">
        <f>(H33*70)+(H34*75)+(H35*25)+(H36*60)+(H37*150)+(H38*45)</f>
        <v>613.75</v>
      </c>
      <c r="I39" s="53">
        <f>(I33*70)+(I34*75)+(I35*25)+(I36*60)+(I37*150)+(I38*45)</f>
        <v>727.43181818181824</v>
      </c>
      <c r="J39" s="491"/>
      <c r="K39" s="233" t="s">
        <v>37</v>
      </c>
      <c r="L39" s="235"/>
      <c r="M39" s="235"/>
      <c r="N39" s="235"/>
      <c r="O39" s="235"/>
      <c r="P39" s="53">
        <f>(P33*70)+(P34*75)+(P35*25)+(P36*60)+(P37*150)+(P38*45)</f>
        <v>823.75</v>
      </c>
      <c r="Q39" s="53">
        <f>(Q33*70)+(Q34*75)+(Q35*25)+(Q36*60)+(Q37*150)+(Q38*45)</f>
        <v>919.85771581359813</v>
      </c>
      <c r="R39" s="484"/>
      <c r="S39" s="233" t="s">
        <v>37</v>
      </c>
      <c r="T39" s="235"/>
      <c r="U39" s="235"/>
      <c r="V39" s="235"/>
      <c r="W39" s="235"/>
      <c r="X39" s="53">
        <f>(X33*70)+(X34*75)+(X35*25)+(X36*60)+(X37*150)+(X38*45)</f>
        <v>602.5</v>
      </c>
      <c r="Y39" s="53">
        <f>(Y33*70)+(Y34*75)+(Y35*25)+(Y36*60)+(Y37*150)+(Y38*45)</f>
        <v>666.62337662337666</v>
      </c>
      <c r="Z39" s="484"/>
      <c r="AA39" s="233" t="s">
        <v>37</v>
      </c>
      <c r="AB39" s="235"/>
      <c r="AC39" s="235"/>
      <c r="AD39" s="235"/>
      <c r="AE39" s="235"/>
      <c r="AF39" s="53">
        <f>(AF33*70)+(AF34*75)+(AF35*25)+(AF36*60)+(AF37*150)+(AF38*45)</f>
        <v>615.5</v>
      </c>
      <c r="AG39" s="53">
        <f>(AG33*70)+(AG34*75)+(AG35*25)+(AG36*60)+(AG37*150)+(AG38*45)</f>
        <v>722.21504965622603</v>
      </c>
      <c r="AH39" s="484"/>
      <c r="AI39" s="233" t="s">
        <v>37</v>
      </c>
      <c r="AJ39" s="235"/>
      <c r="AK39" s="235"/>
      <c r="AL39" s="235"/>
      <c r="AM39" s="235"/>
      <c r="AN39" s="53">
        <f>(AN33*70)+(AN34*75)+(AN35*25)+(AN36*60)+(AN37*150)+(AN38*45)</f>
        <v>630.5</v>
      </c>
      <c r="AO39" s="53">
        <f>(AO33*70)+(AO34*75)+(AO35*25)+(AO36*60)+(AO37*150)+(AO38*45)</f>
        <v>716.0519480519481</v>
      </c>
    </row>
    <row r="40" spans="1:41" s="12" customFormat="1" ht="8.25" customHeight="1">
      <c r="A40" s="237"/>
      <c r="B40" s="238"/>
      <c r="C40" s="239"/>
      <c r="D40" s="240"/>
      <c r="E40" s="240"/>
      <c r="F40" s="240"/>
      <c r="G40" s="240"/>
      <c r="H40" s="241"/>
      <c r="I40" s="241"/>
      <c r="J40" s="242"/>
      <c r="K40" s="239"/>
      <c r="L40" s="243"/>
      <c r="M40" s="243"/>
      <c r="N40" s="243"/>
      <c r="O40" s="243"/>
      <c r="P40" s="244"/>
      <c r="Q40" s="244"/>
      <c r="R40" s="242"/>
      <c r="S40" s="239"/>
      <c r="T40" s="243"/>
      <c r="U40" s="243"/>
      <c r="V40" s="243"/>
      <c r="W40" s="243"/>
      <c r="X40" s="244"/>
      <c r="Y40" s="244"/>
      <c r="Z40" s="242"/>
      <c r="AA40" s="239"/>
      <c r="AB40" s="243"/>
      <c r="AC40" s="243"/>
      <c r="AD40" s="243"/>
      <c r="AE40" s="243"/>
      <c r="AF40" s="244"/>
      <c r="AG40" s="244"/>
      <c r="AH40" s="242"/>
      <c r="AI40" s="239"/>
      <c r="AJ40" s="243"/>
      <c r="AK40" s="243"/>
      <c r="AL40" s="243"/>
      <c r="AM40" s="243"/>
      <c r="AN40" s="244"/>
      <c r="AO40" s="244"/>
    </row>
    <row r="41" spans="1:41" ht="19.5" customHeight="1">
      <c r="C41" s="48" t="s">
        <v>47</v>
      </c>
      <c r="K41" s="48" t="s">
        <v>54</v>
      </c>
      <c r="S41" s="12" t="s">
        <v>48</v>
      </c>
    </row>
    <row r="42" spans="1:41" ht="18.75" customHeight="1">
      <c r="C42" s="501" t="s">
        <v>81</v>
      </c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</row>
    <row r="43" spans="1:41" ht="14.1" customHeight="1">
      <c r="AH43"/>
      <c r="AI43"/>
      <c r="AN43"/>
    </row>
    <row r="45" spans="1:41" ht="14.1" customHeight="1">
      <c r="AH45"/>
      <c r="AI45"/>
      <c r="AN45"/>
    </row>
    <row r="46" spans="1:41" ht="14.1" customHeight="1">
      <c r="AH46"/>
      <c r="AI46"/>
      <c r="AN46"/>
    </row>
    <row r="47" spans="1:41" ht="14.1" customHeight="1">
      <c r="AH47"/>
      <c r="AI47"/>
      <c r="AN47"/>
    </row>
  </sheetData>
  <mergeCells count="27">
    <mergeCell ref="A33:A39"/>
    <mergeCell ref="B33:B39"/>
    <mergeCell ref="J33:J39"/>
    <mergeCell ref="R33:R39"/>
    <mergeCell ref="Z33:Z39"/>
    <mergeCell ref="AH33:AH39"/>
    <mergeCell ref="S22:S24"/>
    <mergeCell ref="AA22:AA24"/>
    <mergeCell ref="C22:C24"/>
    <mergeCell ref="C42:O42"/>
    <mergeCell ref="K22:K24"/>
    <mergeCell ref="A25:A30"/>
    <mergeCell ref="A21:A24"/>
    <mergeCell ref="D1:J1"/>
    <mergeCell ref="K2:AO2"/>
    <mergeCell ref="K3:L3"/>
    <mergeCell ref="S3:T3"/>
    <mergeCell ref="A3:A4"/>
    <mergeCell ref="C3:D3"/>
    <mergeCell ref="AA3:AB3"/>
    <mergeCell ref="AI3:AJ3"/>
    <mergeCell ref="AI22:AI24"/>
    <mergeCell ref="A5:A7"/>
    <mergeCell ref="A8:A14"/>
    <mergeCell ref="A15:A20"/>
    <mergeCell ref="D2:E2"/>
    <mergeCell ref="J5:J7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zoomScaleNormal="100" workbookViewId="0">
      <selection activeCell="AI26" sqref="AI26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30" width="10.875" style="5" hidden="1" customWidth="1"/>
    <col min="31" max="31" width="4.625" style="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7" width="3.75" hidden="1" customWidth="1"/>
    <col min="38" max="38" width="10.875" hidden="1" customWidth="1"/>
    <col min="39" max="39" width="4.625" style="5" hidden="1" customWidth="1"/>
    <col min="40" max="40" width="3.625" style="37" customWidth="1"/>
    <col min="41" max="41" width="4.625" customWidth="1"/>
  </cols>
  <sheetData>
    <row r="1" spans="1:45" ht="19.5" customHeight="1">
      <c r="A1" s="8"/>
      <c r="B1" s="45"/>
      <c r="C1" s="45"/>
      <c r="D1" s="492" t="s">
        <v>17</v>
      </c>
      <c r="E1" s="492"/>
      <c r="F1" s="492"/>
      <c r="G1" s="492"/>
      <c r="H1" s="492"/>
      <c r="I1" s="492"/>
      <c r="J1" s="492"/>
      <c r="K1" s="5" t="s">
        <v>487</v>
      </c>
      <c r="L1" t="s">
        <v>428</v>
      </c>
      <c r="Z1" s="45"/>
      <c r="AA1" s="45"/>
      <c r="AB1" s="8"/>
      <c r="AC1" s="8"/>
      <c r="AD1" s="8"/>
      <c r="AE1" s="8"/>
      <c r="AG1" s="8"/>
      <c r="AH1" s="45"/>
      <c r="AI1" s="45"/>
      <c r="AJ1" s="8"/>
      <c r="AK1" s="8"/>
      <c r="AL1" s="8"/>
      <c r="AM1" s="8"/>
      <c r="AO1" s="8"/>
    </row>
    <row r="2" spans="1:45" ht="14.1" customHeight="1">
      <c r="A2" s="2" t="s">
        <v>14</v>
      </c>
      <c r="B2" s="46" t="s">
        <v>42</v>
      </c>
      <c r="C2" s="46" t="s">
        <v>43</v>
      </c>
      <c r="D2" s="493">
        <v>740</v>
      </c>
      <c r="E2" s="493"/>
      <c r="F2" s="36"/>
      <c r="G2" s="36"/>
      <c r="H2" s="36"/>
      <c r="I2" s="36"/>
      <c r="J2" s="49"/>
      <c r="K2" s="494" t="s">
        <v>310</v>
      </c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</row>
    <row r="3" spans="1:45" s="12" customFormat="1" ht="14.1" customHeight="1">
      <c r="A3" s="496" t="s">
        <v>6</v>
      </c>
      <c r="B3" s="13"/>
      <c r="C3" s="497">
        <v>45732</v>
      </c>
      <c r="D3" s="497"/>
      <c r="E3" s="17"/>
      <c r="F3" s="17"/>
      <c r="G3" s="17"/>
      <c r="H3" s="33"/>
      <c r="I3" s="13" t="s">
        <v>21</v>
      </c>
      <c r="J3" s="13"/>
      <c r="K3" s="497">
        <f>C3+1</f>
        <v>45733</v>
      </c>
      <c r="L3" s="497"/>
      <c r="M3" s="17"/>
      <c r="N3" s="17"/>
      <c r="O3" s="17"/>
      <c r="P3" s="33"/>
      <c r="Q3" s="13" t="s">
        <v>22</v>
      </c>
      <c r="R3" s="123"/>
      <c r="S3" s="497">
        <f>C3+2</f>
        <v>45734</v>
      </c>
      <c r="T3" s="497"/>
      <c r="U3" s="17"/>
      <c r="V3" s="17"/>
      <c r="W3" s="17"/>
      <c r="X3" s="33"/>
      <c r="Y3" s="13" t="s">
        <v>23</v>
      </c>
      <c r="Z3" s="123"/>
      <c r="AA3" s="497">
        <f>C3+3</f>
        <v>45735</v>
      </c>
      <c r="AB3" s="497"/>
      <c r="AC3" s="17"/>
      <c r="AD3" s="17"/>
      <c r="AE3" s="17"/>
      <c r="AF3" s="33"/>
      <c r="AG3" s="13" t="s">
        <v>24</v>
      </c>
      <c r="AH3" s="123"/>
      <c r="AI3" s="497">
        <f>C3+4</f>
        <v>45736</v>
      </c>
      <c r="AJ3" s="497"/>
      <c r="AK3" s="17"/>
      <c r="AL3" s="17"/>
      <c r="AM3" s="17"/>
      <c r="AN3" s="33"/>
      <c r="AO3" s="13" t="s">
        <v>25</v>
      </c>
    </row>
    <row r="4" spans="1:45" s="12" customFormat="1" ht="14.1" customHeight="1">
      <c r="A4" s="496"/>
      <c r="B4" s="13" t="s">
        <v>44</v>
      </c>
      <c r="C4" s="13" t="s">
        <v>45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21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21" t="s">
        <v>49</v>
      </c>
      <c r="R4" s="123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21" t="s">
        <v>49</v>
      </c>
      <c r="Z4" s="123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21" t="s">
        <v>49</v>
      </c>
      <c r="AH4" s="123" t="s">
        <v>11</v>
      </c>
      <c r="AI4" s="13" t="s">
        <v>12</v>
      </c>
      <c r="AJ4" s="13" t="s">
        <v>26</v>
      </c>
      <c r="AK4" s="13" t="s">
        <v>31</v>
      </c>
      <c r="AL4" s="13" t="s">
        <v>33</v>
      </c>
      <c r="AM4" s="13" t="s">
        <v>36</v>
      </c>
      <c r="AN4" s="33" t="s">
        <v>30</v>
      </c>
      <c r="AO4" s="21" t="s">
        <v>49</v>
      </c>
    </row>
    <row r="5" spans="1:45" s="12" customFormat="1" ht="14.1" customHeight="1">
      <c r="A5" s="502" t="s">
        <v>13</v>
      </c>
      <c r="B5" s="106" t="s">
        <v>72</v>
      </c>
      <c r="C5" s="103" t="s">
        <v>102</v>
      </c>
      <c r="D5" s="415">
        <v>100</v>
      </c>
      <c r="E5" s="74">
        <f>D5/20</f>
        <v>5</v>
      </c>
      <c r="F5" s="13"/>
      <c r="G5" s="13"/>
      <c r="H5" s="110">
        <f>(D5*$D$2)/1000</f>
        <v>74</v>
      </c>
      <c r="I5" s="134"/>
      <c r="J5" s="498" t="s">
        <v>496</v>
      </c>
      <c r="K5" s="120" t="s">
        <v>102</v>
      </c>
      <c r="L5" s="121">
        <v>80</v>
      </c>
      <c r="M5" s="74">
        <f>L5/20</f>
        <v>4</v>
      </c>
      <c r="N5" s="13"/>
      <c r="O5" s="13"/>
      <c r="P5" s="110">
        <f>(L5*$D$2)/1000</f>
        <v>59.2</v>
      </c>
      <c r="Q5" s="72"/>
      <c r="R5" s="106" t="s">
        <v>133</v>
      </c>
      <c r="S5" s="103" t="s">
        <v>97</v>
      </c>
      <c r="T5" s="415">
        <v>150</v>
      </c>
      <c r="U5" s="74">
        <f>T5/30</f>
        <v>5</v>
      </c>
      <c r="V5" s="13"/>
      <c r="W5" s="13"/>
      <c r="X5" s="110">
        <f>(T5*$D$2)/1000</f>
        <v>111</v>
      </c>
      <c r="Y5" s="134"/>
      <c r="Z5" s="80" t="s">
        <v>103</v>
      </c>
      <c r="AA5" s="120" t="s">
        <v>102</v>
      </c>
      <c r="AB5" s="121">
        <v>80</v>
      </c>
      <c r="AC5" s="74">
        <f>AB5/20</f>
        <v>4</v>
      </c>
      <c r="AD5" s="13"/>
      <c r="AE5" s="13"/>
      <c r="AF5" s="110">
        <f>(AB5*$D$2)/1000</f>
        <v>59.2</v>
      </c>
      <c r="AG5" s="72"/>
      <c r="AH5" s="106" t="s">
        <v>497</v>
      </c>
      <c r="AI5" s="103" t="s">
        <v>102</v>
      </c>
      <c r="AJ5" s="415">
        <v>70</v>
      </c>
      <c r="AK5" s="74">
        <f>AJ5/20</f>
        <v>3.5</v>
      </c>
      <c r="AL5" s="13"/>
      <c r="AM5" s="13"/>
      <c r="AN5" s="110">
        <f>(AJ5*$D$2)/1000</f>
        <v>51.8</v>
      </c>
      <c r="AO5" s="72"/>
    </row>
    <row r="6" spans="1:45" s="12" customFormat="1" ht="14.1" customHeight="1">
      <c r="A6" s="502"/>
      <c r="B6" s="322" t="s">
        <v>104</v>
      </c>
      <c r="C6" s="89"/>
      <c r="D6" s="273"/>
      <c r="E6" s="74"/>
      <c r="F6" s="74"/>
      <c r="G6" s="77"/>
      <c r="H6" s="114"/>
      <c r="I6" s="135"/>
      <c r="J6" s="499"/>
      <c r="K6" s="81" t="s">
        <v>495</v>
      </c>
      <c r="L6" s="82">
        <v>20</v>
      </c>
      <c r="M6" s="74">
        <f>L6/20</f>
        <v>1</v>
      </c>
      <c r="N6" s="74"/>
      <c r="O6" s="13"/>
      <c r="P6" s="110">
        <f>(L6*$D$2)/1000</f>
        <v>14.8</v>
      </c>
      <c r="Q6" s="114"/>
      <c r="R6" s="322"/>
      <c r="S6" s="89"/>
      <c r="T6" s="273"/>
      <c r="U6" s="74"/>
      <c r="V6" s="74"/>
      <c r="W6" s="77"/>
      <c r="X6" s="114"/>
      <c r="Y6" s="72"/>
      <c r="Z6" s="73" t="s">
        <v>104</v>
      </c>
      <c r="AA6" s="81" t="s">
        <v>105</v>
      </c>
      <c r="AB6" s="82">
        <v>20</v>
      </c>
      <c r="AC6" s="74">
        <f>AB6/20</f>
        <v>1</v>
      </c>
      <c r="AD6" s="74"/>
      <c r="AE6" s="13"/>
      <c r="AF6" s="110">
        <f>(AB6*$D$2)/1000</f>
        <v>14.8</v>
      </c>
      <c r="AG6" s="114"/>
      <c r="AH6" s="322" t="s">
        <v>498</v>
      </c>
      <c r="AI6" s="81" t="s">
        <v>499</v>
      </c>
      <c r="AJ6" s="82">
        <v>20</v>
      </c>
      <c r="AK6" s="74">
        <f>AJ6/20</f>
        <v>1</v>
      </c>
      <c r="AL6" s="74"/>
      <c r="AM6" s="13"/>
      <c r="AN6" s="110">
        <f>(AJ6*$D$2)/1000</f>
        <v>14.8</v>
      </c>
      <c r="AO6" s="114"/>
    </row>
    <row r="7" spans="1:45" s="12" customFormat="1" ht="14.1" customHeight="1">
      <c r="A7" s="502"/>
      <c r="B7" s="96" t="s">
        <v>98</v>
      </c>
      <c r="C7" s="89"/>
      <c r="D7" s="273"/>
      <c r="E7" s="13"/>
      <c r="F7" s="13"/>
      <c r="G7" s="13"/>
      <c r="H7" s="72"/>
      <c r="I7" s="135"/>
      <c r="J7" s="500"/>
      <c r="K7" s="6"/>
      <c r="L7" s="13"/>
      <c r="M7" s="13"/>
      <c r="N7" s="13"/>
      <c r="O7" s="13"/>
      <c r="P7" s="33"/>
      <c r="Q7" s="114"/>
      <c r="R7" s="96" t="s">
        <v>132</v>
      </c>
      <c r="S7" s="89"/>
      <c r="T7" s="273"/>
      <c r="U7" s="13"/>
      <c r="V7" s="13"/>
      <c r="W7" s="13"/>
      <c r="X7" s="72"/>
      <c r="Y7" s="72"/>
      <c r="Z7" s="19" t="s">
        <v>106</v>
      </c>
      <c r="AA7" s="6"/>
      <c r="AB7" s="13"/>
      <c r="AC7" s="13"/>
      <c r="AD7" s="13"/>
      <c r="AE7" s="13"/>
      <c r="AF7" s="33"/>
      <c r="AG7" s="114"/>
      <c r="AH7" s="96" t="s">
        <v>98</v>
      </c>
      <c r="AI7" s="89"/>
      <c r="AJ7" s="273"/>
      <c r="AK7" s="13"/>
      <c r="AL7" s="13"/>
      <c r="AM7" s="13"/>
      <c r="AN7" s="72"/>
      <c r="AO7" s="114"/>
    </row>
    <row r="8" spans="1:45" s="12" customFormat="1" ht="14.1" customHeight="1">
      <c r="A8" s="502" t="s">
        <v>2</v>
      </c>
      <c r="B8" s="60" t="s">
        <v>201</v>
      </c>
      <c r="C8" s="383" t="s">
        <v>331</v>
      </c>
      <c r="D8" s="284">
        <v>70</v>
      </c>
      <c r="E8" s="136"/>
      <c r="F8" s="136">
        <f>D8/35</f>
        <v>2</v>
      </c>
      <c r="G8" s="92"/>
      <c r="H8" s="110">
        <f>(D8*$D$2)/1000</f>
        <v>51.8</v>
      </c>
      <c r="I8" s="94"/>
      <c r="J8" s="75" t="s">
        <v>242</v>
      </c>
      <c r="K8" s="89" t="s">
        <v>173</v>
      </c>
      <c r="L8" s="93">
        <v>85</v>
      </c>
      <c r="M8" s="136"/>
      <c r="N8" s="93">
        <f>L8*0.8/35</f>
        <v>1.9428571428571428</v>
      </c>
      <c r="O8" s="151"/>
      <c r="P8" s="110">
        <f>(L8*$D$2)/1000</f>
        <v>62.9</v>
      </c>
      <c r="Q8" s="94"/>
      <c r="R8" s="58" t="s">
        <v>157</v>
      </c>
      <c r="S8" s="175" t="s">
        <v>172</v>
      </c>
      <c r="T8" s="59">
        <v>30</v>
      </c>
      <c r="U8" s="92"/>
      <c r="V8" s="93">
        <f>T8/35</f>
        <v>0.8571428571428571</v>
      </c>
      <c r="W8" s="92"/>
      <c r="X8" s="137">
        <f t="shared" ref="X8:X13" si="0">(T8*$D$2)/1000</f>
        <v>22.2</v>
      </c>
      <c r="Y8" s="91"/>
      <c r="Z8" s="219" t="s">
        <v>240</v>
      </c>
      <c r="AA8" s="105" t="s">
        <v>241</v>
      </c>
      <c r="AB8" s="92">
        <v>75</v>
      </c>
      <c r="AC8" s="188"/>
      <c r="AD8" s="280">
        <f>AB8/35</f>
        <v>2.1428571428571428</v>
      </c>
      <c r="AE8" s="182"/>
      <c r="AF8" s="88">
        <f>(AB8*$D$2)/1000</f>
        <v>55.5</v>
      </c>
      <c r="AG8" s="91"/>
      <c r="AH8" s="58" t="s">
        <v>281</v>
      </c>
      <c r="AI8" s="89" t="s">
        <v>173</v>
      </c>
      <c r="AJ8" s="394">
        <v>80</v>
      </c>
      <c r="AK8" s="395"/>
      <c r="AL8" s="396">
        <f>AJ8*0.8/35</f>
        <v>1.8285714285714285</v>
      </c>
      <c r="AM8" s="397"/>
      <c r="AN8" s="398">
        <f>(AJ8*1451)/1000</f>
        <v>116.08</v>
      </c>
      <c r="AO8" s="94"/>
    </row>
    <row r="9" spans="1:45" s="12" customFormat="1" ht="14.1" customHeight="1">
      <c r="A9" s="502"/>
      <c r="B9" s="97" t="s">
        <v>348</v>
      </c>
      <c r="C9" s="207"/>
      <c r="D9" s="284"/>
      <c r="E9" s="136"/>
      <c r="F9" s="136"/>
      <c r="G9" s="92"/>
      <c r="H9" s="137"/>
      <c r="I9" s="91"/>
      <c r="J9" s="76" t="s">
        <v>246</v>
      </c>
      <c r="K9" s="69" t="s">
        <v>247</v>
      </c>
      <c r="L9" s="93">
        <v>15</v>
      </c>
      <c r="M9" s="136"/>
      <c r="N9" s="136"/>
      <c r="O9" s="151">
        <f>L9/100</f>
        <v>0.15</v>
      </c>
      <c r="P9" s="110">
        <f>(L9*$D$2)/1000</f>
        <v>11.1</v>
      </c>
      <c r="Q9" s="91"/>
      <c r="R9" s="97" t="s">
        <v>275</v>
      </c>
      <c r="S9" s="175" t="s">
        <v>177</v>
      </c>
      <c r="T9" s="59">
        <v>10</v>
      </c>
      <c r="U9" s="136"/>
      <c r="V9" s="143"/>
      <c r="W9" s="92">
        <f>T9/100</f>
        <v>0.1</v>
      </c>
      <c r="X9" s="137">
        <f t="shared" si="0"/>
        <v>7.4</v>
      </c>
      <c r="Y9" s="91"/>
      <c r="Z9" s="220" t="s">
        <v>244</v>
      </c>
      <c r="AA9" s="18" t="s">
        <v>245</v>
      </c>
      <c r="AB9" s="92">
        <v>2</v>
      </c>
      <c r="AC9" s="152"/>
      <c r="AD9" s="151"/>
      <c r="AE9" s="143"/>
      <c r="AF9" s="88">
        <f>(AB9*$D$2)/1000</f>
        <v>1.48</v>
      </c>
      <c r="AG9" s="91"/>
      <c r="AH9" s="97" t="s">
        <v>232</v>
      </c>
      <c r="AI9" s="89" t="s">
        <v>356</v>
      </c>
      <c r="AJ9" s="92">
        <v>20</v>
      </c>
      <c r="AK9" s="112"/>
      <c r="AL9" s="136"/>
      <c r="AM9" s="92">
        <f>AJ9/100</f>
        <v>0.2</v>
      </c>
      <c r="AN9" s="110"/>
      <c r="AO9" s="91"/>
    </row>
    <row r="10" spans="1:45" s="12" customFormat="1" ht="14.1" customHeight="1">
      <c r="A10" s="502"/>
      <c r="B10" s="97" t="s">
        <v>157</v>
      </c>
      <c r="C10" s="151"/>
      <c r="D10" s="373"/>
      <c r="E10" s="136"/>
      <c r="F10" s="136"/>
      <c r="G10" s="92"/>
      <c r="H10" s="137"/>
      <c r="I10" s="91"/>
      <c r="J10" s="76" t="s">
        <v>201</v>
      </c>
      <c r="K10" s="381" t="s">
        <v>250</v>
      </c>
      <c r="L10" s="93">
        <v>0.5</v>
      </c>
      <c r="M10" s="191"/>
      <c r="N10" s="136"/>
      <c r="O10" s="151"/>
      <c r="P10" s="110">
        <f>(L10*$D$2)/1000</f>
        <v>0.37</v>
      </c>
      <c r="Q10" s="91"/>
      <c r="R10" s="97" t="s">
        <v>185</v>
      </c>
      <c r="S10" s="175" t="s">
        <v>444</v>
      </c>
      <c r="T10" s="59">
        <v>15</v>
      </c>
      <c r="U10" s="210"/>
      <c r="V10" s="93">
        <f>T10/35</f>
        <v>0.42857142857142855</v>
      </c>
      <c r="W10" s="92"/>
      <c r="X10" s="137">
        <f t="shared" si="0"/>
        <v>11.1</v>
      </c>
      <c r="Y10" s="91"/>
      <c r="Z10" s="220" t="s">
        <v>185</v>
      </c>
      <c r="AA10" s="89" t="s">
        <v>249</v>
      </c>
      <c r="AB10" s="92">
        <v>1</v>
      </c>
      <c r="AC10" s="143"/>
      <c r="AD10" s="143"/>
      <c r="AE10" s="143">
        <f>AB10/100</f>
        <v>0.01</v>
      </c>
      <c r="AF10" s="88">
        <f>(AB10*$D$2)/1000</f>
        <v>0.74</v>
      </c>
      <c r="AG10" s="200"/>
      <c r="AH10" s="97" t="s">
        <v>355</v>
      </c>
      <c r="AI10" s="89" t="s">
        <v>357</v>
      </c>
      <c r="AJ10" s="92">
        <v>1</v>
      </c>
      <c r="AK10" s="112"/>
      <c r="AL10" s="93"/>
      <c r="AM10" s="143"/>
      <c r="AN10" s="398">
        <f>(AJ10*1451)/1000</f>
        <v>1.4510000000000001</v>
      </c>
      <c r="AO10" s="91"/>
    </row>
    <row r="11" spans="1:45" s="12" customFormat="1" ht="14.1" customHeight="1">
      <c r="A11" s="502"/>
      <c r="B11" s="198" t="s">
        <v>209</v>
      </c>
      <c r="C11" s="89"/>
      <c r="D11" s="93"/>
      <c r="E11" s="59"/>
      <c r="F11" s="93"/>
      <c r="G11" s="92"/>
      <c r="H11" s="137"/>
      <c r="I11" s="91"/>
      <c r="J11" s="76" t="s">
        <v>179</v>
      </c>
      <c r="K11" s="69"/>
      <c r="L11" s="93"/>
      <c r="M11" s="136"/>
      <c r="N11" s="136"/>
      <c r="O11" s="136"/>
      <c r="P11" s="110"/>
      <c r="Q11" s="91"/>
      <c r="R11" s="97" t="s">
        <v>133</v>
      </c>
      <c r="S11" s="175" t="s">
        <v>445</v>
      </c>
      <c r="T11" s="59">
        <v>60</v>
      </c>
      <c r="U11" s="136"/>
      <c r="V11" s="136"/>
      <c r="W11" s="92">
        <f>T11/100</f>
        <v>0.6</v>
      </c>
      <c r="X11" s="137">
        <f t="shared" si="0"/>
        <v>44.4</v>
      </c>
      <c r="Y11" s="91"/>
      <c r="Z11" s="220" t="s">
        <v>157</v>
      </c>
      <c r="AA11" s="18" t="s">
        <v>186</v>
      </c>
      <c r="AB11" s="92">
        <v>20</v>
      </c>
      <c r="AC11" s="143"/>
      <c r="AD11" s="143"/>
      <c r="AE11" s="143">
        <f>AB11/100</f>
        <v>0.2</v>
      </c>
      <c r="AF11" s="88">
        <f>(AB11*$D$2)/1000</f>
        <v>14.8</v>
      </c>
      <c r="AG11" s="91"/>
      <c r="AH11" s="97" t="s">
        <v>152</v>
      </c>
      <c r="AI11" s="89"/>
      <c r="AJ11" s="89"/>
      <c r="AK11" s="112"/>
      <c r="AL11" s="136"/>
      <c r="AM11" s="92"/>
      <c r="AN11" s="137"/>
      <c r="AO11" s="91"/>
    </row>
    <row r="12" spans="1:45" s="12" customFormat="1" ht="14.1" customHeight="1">
      <c r="A12" s="502"/>
      <c r="B12" s="107" t="s">
        <v>266</v>
      </c>
      <c r="C12" s="419"/>
      <c r="D12" s="391"/>
      <c r="E12" s="136"/>
      <c r="F12" s="136"/>
      <c r="G12" s="90"/>
      <c r="H12" s="137"/>
      <c r="I12" s="212"/>
      <c r="J12" s="76" t="s">
        <v>152</v>
      </c>
      <c r="K12" s="69"/>
      <c r="L12" s="93"/>
      <c r="M12" s="136"/>
      <c r="N12" s="136"/>
      <c r="O12" s="136"/>
      <c r="P12" s="110"/>
      <c r="Q12" s="91"/>
      <c r="R12" s="97"/>
      <c r="S12" s="175" t="s">
        <v>446</v>
      </c>
      <c r="T12" s="59">
        <v>1</v>
      </c>
      <c r="U12" s="136"/>
      <c r="V12" s="93"/>
      <c r="W12" s="92"/>
      <c r="X12" s="137">
        <f t="shared" si="0"/>
        <v>0.74</v>
      </c>
      <c r="Y12" s="418"/>
      <c r="Z12" s="220" t="s">
        <v>210</v>
      </c>
      <c r="AA12" s="18" t="s">
        <v>254</v>
      </c>
      <c r="AB12" s="92">
        <v>10</v>
      </c>
      <c r="AC12" s="151"/>
      <c r="AD12" s="151"/>
      <c r="AE12" s="143">
        <f>AB12/100</f>
        <v>0.1</v>
      </c>
      <c r="AF12" s="88">
        <f>(AB12*$D$2)/1000</f>
        <v>7.4</v>
      </c>
      <c r="AG12" s="200"/>
      <c r="AH12" s="190" t="s">
        <v>66</v>
      </c>
      <c r="AI12" s="265"/>
      <c r="AJ12" s="275"/>
      <c r="AK12" s="112"/>
      <c r="AL12" s="93"/>
      <c r="AM12" s="151"/>
      <c r="AN12" s="88"/>
      <c r="AO12" s="94"/>
    </row>
    <row r="13" spans="1:45" s="12" customFormat="1" ht="14.1" customHeight="1">
      <c r="A13" s="502"/>
      <c r="B13" s="97"/>
      <c r="C13" s="158"/>
      <c r="D13" s="174"/>
      <c r="E13" s="136"/>
      <c r="F13" s="136"/>
      <c r="G13" s="96"/>
      <c r="H13" s="110"/>
      <c r="I13" s="91"/>
      <c r="J13" s="107" t="s">
        <v>194</v>
      </c>
      <c r="K13" s="158"/>
      <c r="L13" s="173"/>
      <c r="M13" s="112"/>
      <c r="N13" s="136"/>
      <c r="O13" s="92"/>
      <c r="P13" s="137"/>
      <c r="Q13" s="91"/>
      <c r="R13" s="178"/>
      <c r="S13" s="175" t="s">
        <v>447</v>
      </c>
      <c r="T13" s="59">
        <v>7</v>
      </c>
      <c r="U13" s="136"/>
      <c r="V13" s="136"/>
      <c r="W13" s="92">
        <f>T13/100</f>
        <v>7.0000000000000007E-2</v>
      </c>
      <c r="X13" s="137">
        <f t="shared" si="0"/>
        <v>5.18</v>
      </c>
      <c r="Y13" s="91"/>
      <c r="Z13" s="221"/>
      <c r="AA13" s="89"/>
      <c r="AB13" s="109"/>
      <c r="AC13" s="59"/>
      <c r="AD13" s="93"/>
      <c r="AE13" s="92"/>
      <c r="AF13" s="104"/>
      <c r="AG13" s="91"/>
      <c r="AH13" s="86"/>
      <c r="AI13" s="89"/>
      <c r="AJ13" s="109"/>
      <c r="AK13" s="59"/>
      <c r="AL13" s="93"/>
      <c r="AM13" s="92"/>
      <c r="AN13" s="104"/>
      <c r="AO13" s="91"/>
    </row>
    <row r="14" spans="1:45" s="12" customFormat="1" ht="14.1" customHeight="1">
      <c r="A14" s="502"/>
      <c r="B14" s="96"/>
      <c r="C14" s="113"/>
      <c r="D14" s="111"/>
      <c r="E14" s="62"/>
      <c r="F14" s="62"/>
      <c r="G14" s="92"/>
      <c r="H14" s="104"/>
      <c r="I14" s="91"/>
      <c r="J14" s="195"/>
      <c r="K14" s="196"/>
      <c r="L14" s="58"/>
      <c r="M14" s="197"/>
      <c r="N14" s="194"/>
      <c r="O14" s="92"/>
      <c r="P14" s="137"/>
      <c r="Q14" s="91"/>
      <c r="R14" s="232" t="s">
        <v>161</v>
      </c>
      <c r="S14" s="89"/>
      <c r="T14" s="59"/>
      <c r="U14" s="176"/>
      <c r="V14" s="194"/>
      <c r="W14" s="92"/>
      <c r="X14" s="88"/>
      <c r="Y14" s="91"/>
      <c r="Z14" s="417" t="s">
        <v>161</v>
      </c>
      <c r="AA14" s="89"/>
      <c r="AB14" s="93"/>
      <c r="AC14" s="93"/>
      <c r="AD14" s="93"/>
      <c r="AE14" s="92"/>
      <c r="AF14" s="104"/>
      <c r="AG14" s="91"/>
      <c r="AH14" s="264"/>
      <c r="AI14" s="105"/>
      <c r="AJ14" s="173"/>
      <c r="AK14" s="143"/>
      <c r="AL14" s="143"/>
      <c r="AM14" s="161"/>
      <c r="AN14" s="110"/>
      <c r="AO14" s="91"/>
      <c r="AQ14" s="332"/>
      <c r="AR14" s="333"/>
      <c r="AS14" s="334"/>
    </row>
    <row r="15" spans="1:45" s="12" customFormat="1" ht="14.1" customHeight="1">
      <c r="A15" s="502" t="s">
        <v>3</v>
      </c>
      <c r="B15" s="87" t="s">
        <v>162</v>
      </c>
      <c r="C15" s="89" t="s">
        <v>349</v>
      </c>
      <c r="D15" s="59">
        <v>60</v>
      </c>
      <c r="E15" s="152"/>
      <c r="F15" s="151"/>
      <c r="G15" s="96">
        <f>D15/100</f>
        <v>0.6</v>
      </c>
      <c r="H15" s="110">
        <f>(D15*$D$2)/1000</f>
        <v>44.4</v>
      </c>
      <c r="I15" s="94"/>
      <c r="J15" s="97" t="s">
        <v>353</v>
      </c>
      <c r="K15" s="89" t="s">
        <v>178</v>
      </c>
      <c r="L15" s="92">
        <v>30</v>
      </c>
      <c r="M15" s="136"/>
      <c r="N15" s="136"/>
      <c r="O15" s="92">
        <f>L15/100</f>
        <v>0.3</v>
      </c>
      <c r="P15" s="110">
        <f>(L15*$D$2)/1000</f>
        <v>22.2</v>
      </c>
      <c r="Q15" s="91"/>
      <c r="R15" s="331" t="s">
        <v>201</v>
      </c>
      <c r="S15" s="89" t="s">
        <v>377</v>
      </c>
      <c r="T15" s="203">
        <v>40</v>
      </c>
      <c r="U15" s="157"/>
      <c r="V15" s="136">
        <f>T15/35</f>
        <v>1.1428571428571428</v>
      </c>
      <c r="W15" s="151"/>
      <c r="X15" s="110">
        <f t="shared" ref="X15" si="1">(T15*$D$2)/1000</f>
        <v>29.6</v>
      </c>
      <c r="Y15" s="285"/>
      <c r="Z15" s="58" t="s">
        <v>448</v>
      </c>
      <c r="AA15" s="89" t="s">
        <v>174</v>
      </c>
      <c r="AB15" s="93">
        <v>70</v>
      </c>
      <c r="AC15" s="152"/>
      <c r="AD15" s="151"/>
      <c r="AE15" s="143">
        <f>AB15/100</f>
        <v>0.7</v>
      </c>
      <c r="AF15" s="110">
        <f>(AB15*$D$2)/1000</f>
        <v>51.8</v>
      </c>
      <c r="AG15" s="91"/>
      <c r="AH15" s="75" t="s">
        <v>261</v>
      </c>
      <c r="AI15" s="371" t="s">
        <v>100</v>
      </c>
      <c r="AJ15" s="93">
        <v>16</v>
      </c>
      <c r="AK15" s="227">
        <f>AJ15/20</f>
        <v>0.8</v>
      </c>
      <c r="AL15" s="161"/>
      <c r="AM15" s="151"/>
      <c r="AN15" s="110">
        <f>(AJ15*$D$2)/1000</f>
        <v>11.84</v>
      </c>
      <c r="AO15" s="94"/>
      <c r="AQ15" s="332"/>
      <c r="AR15" s="335"/>
      <c r="AS15" s="334"/>
    </row>
    <row r="16" spans="1:45" s="12" customFormat="1" ht="14.1" customHeight="1">
      <c r="A16" s="502"/>
      <c r="B16" s="85" t="s">
        <v>261</v>
      </c>
      <c r="C16" s="105" t="s">
        <v>200</v>
      </c>
      <c r="D16" s="143">
        <v>15</v>
      </c>
      <c r="E16" s="272"/>
      <c r="F16" s="136">
        <f>D16/35</f>
        <v>0.42857142857142855</v>
      </c>
      <c r="G16" s="92"/>
      <c r="H16" s="110">
        <f>(D16*$D$2)/1000</f>
        <v>11.1</v>
      </c>
      <c r="I16" s="94"/>
      <c r="J16" s="97" t="s">
        <v>354</v>
      </c>
      <c r="K16" s="89" t="s">
        <v>259</v>
      </c>
      <c r="L16" s="92">
        <v>55</v>
      </c>
      <c r="M16" s="136"/>
      <c r="N16" s="136">
        <f>L16*0.9/55</f>
        <v>0.9</v>
      </c>
      <c r="O16" s="92"/>
      <c r="P16" s="110">
        <f>(L16*$D$2)/1000</f>
        <v>40.700000000000003</v>
      </c>
      <c r="Q16" s="94"/>
      <c r="R16" s="97" t="s">
        <v>292</v>
      </c>
      <c r="S16" s="217"/>
      <c r="T16" s="203"/>
      <c r="U16" s="136"/>
      <c r="V16" s="136"/>
      <c r="W16" s="92"/>
      <c r="X16" s="137"/>
      <c r="Y16" s="91"/>
      <c r="Z16" s="97" t="s">
        <v>201</v>
      </c>
      <c r="AA16" s="89" t="s">
        <v>451</v>
      </c>
      <c r="AB16" s="93">
        <v>10</v>
      </c>
      <c r="AC16" s="136"/>
      <c r="AD16" s="136"/>
      <c r="AE16" s="143">
        <f>AB16/100</f>
        <v>0.1</v>
      </c>
      <c r="AF16" s="110">
        <f>(AB16*$D$2)/1000</f>
        <v>7.4</v>
      </c>
      <c r="AG16" s="91"/>
      <c r="AH16" s="76" t="s">
        <v>167</v>
      </c>
      <c r="AI16" s="371" t="s">
        <v>280</v>
      </c>
      <c r="AJ16" s="93">
        <v>25</v>
      </c>
      <c r="AK16" s="176"/>
      <c r="AL16" s="136"/>
      <c r="AM16" s="92">
        <f>AJ16/100</f>
        <v>0.25</v>
      </c>
      <c r="AN16" s="110">
        <f>(AJ16*$D$2)/1000</f>
        <v>18.5</v>
      </c>
      <c r="AO16" s="91"/>
      <c r="AQ16" s="332"/>
      <c r="AR16" s="336"/>
      <c r="AS16" s="334"/>
    </row>
    <row r="17" spans="1:45" s="12" customFormat="1" ht="14.1" customHeight="1">
      <c r="A17" s="502"/>
      <c r="B17" s="85" t="s">
        <v>185</v>
      </c>
      <c r="C17" s="105" t="s">
        <v>183</v>
      </c>
      <c r="D17" s="92">
        <v>5</v>
      </c>
      <c r="E17" s="136"/>
      <c r="F17" s="136"/>
      <c r="G17" s="96">
        <f>D17/100</f>
        <v>0.05</v>
      </c>
      <c r="H17" s="110">
        <f>(D17*$D$2)/1000</f>
        <v>3.7</v>
      </c>
      <c r="I17" s="91"/>
      <c r="J17" s="392" t="s">
        <v>185</v>
      </c>
      <c r="K17" s="89"/>
      <c r="L17" s="92"/>
      <c r="M17" s="136"/>
      <c r="N17" s="143"/>
      <c r="O17" s="92"/>
      <c r="P17" s="110"/>
      <c r="Q17" s="91"/>
      <c r="R17" s="97" t="s">
        <v>374</v>
      </c>
      <c r="S17" s="151"/>
      <c r="T17" s="388"/>
      <c r="U17" s="136"/>
      <c r="V17" s="136"/>
      <c r="W17" s="92"/>
      <c r="X17" s="137"/>
      <c r="Y17" s="98"/>
      <c r="Z17" s="97" t="s">
        <v>449</v>
      </c>
      <c r="AA17" s="89"/>
      <c r="AB17" s="93"/>
      <c r="AC17" s="136"/>
      <c r="AD17" s="143"/>
      <c r="AE17" s="143"/>
      <c r="AF17" s="110"/>
      <c r="AG17" s="98"/>
      <c r="AH17" s="76" t="s">
        <v>281</v>
      </c>
      <c r="AI17" s="371" t="s">
        <v>129</v>
      </c>
      <c r="AJ17" s="93">
        <v>11</v>
      </c>
      <c r="AK17" s="145"/>
      <c r="AL17" s="108">
        <f>AJ17/35</f>
        <v>0.31428571428571428</v>
      </c>
      <c r="AM17" s="151"/>
      <c r="AN17" s="110">
        <f>(AJ17*$D$2)/1000</f>
        <v>8.14</v>
      </c>
      <c r="AO17" s="91"/>
      <c r="AQ17" s="332"/>
      <c r="AR17" s="336"/>
      <c r="AS17" s="334"/>
    </row>
    <row r="18" spans="1:45" s="12" customFormat="1" ht="14.1" customHeight="1">
      <c r="A18" s="502"/>
      <c r="B18" s="85" t="s">
        <v>202</v>
      </c>
      <c r="C18" s="105" t="s">
        <v>208</v>
      </c>
      <c r="D18" s="92">
        <v>8</v>
      </c>
      <c r="E18" s="136"/>
      <c r="F18" s="143"/>
      <c r="G18" s="96">
        <f>D18/100</f>
        <v>0.08</v>
      </c>
      <c r="H18" s="110">
        <f>(D18*$D$2)/1000</f>
        <v>5.92</v>
      </c>
      <c r="I18" s="91"/>
      <c r="J18" s="97" t="s">
        <v>94</v>
      </c>
      <c r="K18" s="89"/>
      <c r="L18" s="92"/>
      <c r="M18" s="136"/>
      <c r="N18" s="96"/>
      <c r="O18" s="92"/>
      <c r="P18" s="88"/>
      <c r="Q18" s="91"/>
      <c r="R18" s="97" t="s">
        <v>375</v>
      </c>
      <c r="S18" s="89"/>
      <c r="T18" s="93"/>
      <c r="U18" s="59"/>
      <c r="V18" s="93"/>
      <c r="W18" s="92"/>
      <c r="X18" s="137"/>
      <c r="Y18" s="98"/>
      <c r="Z18" s="97" t="s">
        <v>450</v>
      </c>
      <c r="AA18" s="89"/>
      <c r="AB18" s="93"/>
      <c r="AC18" s="136"/>
      <c r="AD18" s="93"/>
      <c r="AE18" s="143"/>
      <c r="AF18" s="110"/>
      <c r="AG18" s="91"/>
      <c r="AH18" s="76" t="s">
        <v>170</v>
      </c>
      <c r="AI18" s="69" t="s">
        <v>130</v>
      </c>
      <c r="AJ18" s="93">
        <v>1</v>
      </c>
      <c r="AK18" s="176"/>
      <c r="AL18" s="136"/>
      <c r="AM18" s="151"/>
      <c r="AN18" s="110">
        <f>(AJ18*$D$2)/1000</f>
        <v>0.74</v>
      </c>
      <c r="AO18" s="91"/>
      <c r="AQ18" s="332"/>
      <c r="AR18" s="336"/>
      <c r="AS18" s="334"/>
    </row>
    <row r="19" spans="1:45" s="12" customFormat="1" ht="14.1" customHeight="1">
      <c r="A19" s="502"/>
      <c r="B19" s="85" t="s">
        <v>167</v>
      </c>
      <c r="C19" s="204"/>
      <c r="D19" s="293"/>
      <c r="E19" s="152"/>
      <c r="F19" s="151"/>
      <c r="G19" s="92"/>
      <c r="H19" s="88"/>
      <c r="I19" s="98"/>
      <c r="J19" s="107" t="s">
        <v>161</v>
      </c>
      <c r="K19" s="89"/>
      <c r="L19" s="93"/>
      <c r="M19" s="136"/>
      <c r="N19" s="136"/>
      <c r="O19" s="92"/>
      <c r="P19" s="110"/>
      <c r="Q19" s="91"/>
      <c r="R19" s="420" t="s">
        <v>376</v>
      </c>
      <c r="S19" s="172"/>
      <c r="T19" s="173"/>
      <c r="U19" s="62"/>
      <c r="V19" s="62"/>
      <c r="W19" s="92"/>
      <c r="X19" s="110"/>
      <c r="Y19" s="91"/>
      <c r="Z19" s="97" t="s">
        <v>179</v>
      </c>
      <c r="AA19" s="89"/>
      <c r="AB19" s="93"/>
      <c r="AC19" s="152"/>
      <c r="AD19" s="151"/>
      <c r="AE19" s="143"/>
      <c r="AF19" s="110"/>
      <c r="AG19" s="98"/>
      <c r="AH19" s="107" t="s">
        <v>161</v>
      </c>
      <c r="AI19" s="18" t="s">
        <v>254</v>
      </c>
      <c r="AJ19" s="92">
        <v>7</v>
      </c>
      <c r="AK19" s="152"/>
      <c r="AL19" s="151"/>
      <c r="AM19" s="92">
        <f>AJ19/100</f>
        <v>7.0000000000000007E-2</v>
      </c>
      <c r="AN19" s="110">
        <f>(AJ19*$D$2)/1000</f>
        <v>5.18</v>
      </c>
      <c r="AO19" s="200"/>
    </row>
    <row r="20" spans="1:45" s="12" customFormat="1" ht="14.1" customHeight="1">
      <c r="A20" s="502"/>
      <c r="B20" s="417" t="s">
        <v>161</v>
      </c>
      <c r="C20" s="153"/>
      <c r="D20" s="93"/>
      <c r="E20" s="154"/>
      <c r="F20" s="136"/>
      <c r="G20" s="92"/>
      <c r="H20" s="137"/>
      <c r="I20" s="94"/>
      <c r="J20" s="390"/>
      <c r="K20" s="63"/>
      <c r="L20" s="173"/>
      <c r="M20" s="62"/>
      <c r="N20" s="62"/>
      <c r="O20" s="62"/>
      <c r="P20" s="104"/>
      <c r="Q20" s="91"/>
      <c r="R20" s="232" t="s">
        <v>66</v>
      </c>
      <c r="S20" s="61"/>
      <c r="T20" s="62"/>
      <c r="U20" s="62"/>
      <c r="V20" s="62"/>
      <c r="W20" s="62"/>
      <c r="X20" s="104"/>
      <c r="Y20" s="98"/>
      <c r="Z20" s="417" t="s">
        <v>161</v>
      </c>
      <c r="AA20" s="153"/>
      <c r="AB20" s="93"/>
      <c r="AC20" s="154"/>
      <c r="AD20" s="136"/>
      <c r="AE20" s="92"/>
      <c r="AF20" s="137"/>
      <c r="AG20" s="91"/>
      <c r="AH20" s="96"/>
      <c r="AI20" s="63"/>
      <c r="AJ20" s="62"/>
      <c r="AK20" s="62"/>
      <c r="AL20" s="62"/>
      <c r="AM20" s="62"/>
      <c r="AN20" s="104"/>
      <c r="AO20" s="91"/>
    </row>
    <row r="21" spans="1:45" s="12" customFormat="1" ht="14.1" customHeight="1">
      <c r="A21" s="507" t="s">
        <v>4</v>
      </c>
      <c r="B21" s="198" t="s">
        <v>162</v>
      </c>
      <c r="C21" s="172" t="s">
        <v>163</v>
      </c>
      <c r="D21" s="227">
        <v>75</v>
      </c>
      <c r="E21" s="228"/>
      <c r="F21" s="228"/>
      <c r="G21" s="143">
        <f>D21/100</f>
        <v>0.75</v>
      </c>
      <c r="H21" s="229">
        <f>(D21*$D$2)/1000</f>
        <v>55.5</v>
      </c>
      <c r="I21" s="230"/>
      <c r="J21" s="198" t="s">
        <v>216</v>
      </c>
      <c r="K21" s="172" t="s">
        <v>217</v>
      </c>
      <c r="L21" s="227">
        <v>75</v>
      </c>
      <c r="M21" s="96"/>
      <c r="N21" s="228"/>
      <c r="O21" s="143">
        <f>L21/100</f>
        <v>0.75</v>
      </c>
      <c r="P21" s="229">
        <f>(L21*$D$2)/1000</f>
        <v>55.5</v>
      </c>
      <c r="Q21" s="230"/>
      <c r="R21" s="184"/>
      <c r="S21" s="172"/>
      <c r="T21" s="173"/>
      <c r="U21" s="62"/>
      <c r="V21" s="62"/>
      <c r="W21" s="92"/>
      <c r="X21" s="110"/>
      <c r="Y21" s="94"/>
      <c r="Z21" s="184" t="s">
        <v>162</v>
      </c>
      <c r="AA21" s="172" t="s">
        <v>163</v>
      </c>
      <c r="AB21" s="173">
        <v>75</v>
      </c>
      <c r="AC21" s="62"/>
      <c r="AD21" s="62"/>
      <c r="AE21" s="92">
        <f>AB21/100</f>
        <v>0.75</v>
      </c>
      <c r="AF21" s="110">
        <f>(AB21*$D$2)/1000</f>
        <v>55.5</v>
      </c>
      <c r="AG21" s="94"/>
      <c r="AH21" s="184" t="s">
        <v>162</v>
      </c>
      <c r="AI21" s="172" t="s">
        <v>163</v>
      </c>
      <c r="AJ21" s="173">
        <v>75</v>
      </c>
      <c r="AK21" s="62"/>
      <c r="AL21" s="62"/>
      <c r="AM21" s="92">
        <f>AJ21/100</f>
        <v>0.75</v>
      </c>
      <c r="AN21" s="110">
        <f>(AJ21*$D$2)/1000</f>
        <v>55.5</v>
      </c>
      <c r="AO21" s="94"/>
    </row>
    <row r="22" spans="1:45" s="12" customFormat="1" ht="14.1" customHeight="1">
      <c r="A22" s="508"/>
      <c r="B22" s="198" t="s">
        <v>164</v>
      </c>
      <c r="C22" s="481" t="s">
        <v>165</v>
      </c>
      <c r="D22" s="93"/>
      <c r="E22" s="93"/>
      <c r="F22" s="93"/>
      <c r="G22" s="92"/>
      <c r="H22" s="104"/>
      <c r="I22" s="91"/>
      <c r="J22" s="198" t="s">
        <v>218</v>
      </c>
      <c r="K22" s="481" t="s">
        <v>165</v>
      </c>
      <c r="L22" s="93"/>
      <c r="M22" s="93"/>
      <c r="N22" s="93"/>
      <c r="O22" s="92"/>
      <c r="P22" s="104"/>
      <c r="Q22" s="91"/>
      <c r="R22" s="184"/>
      <c r="S22" s="481"/>
      <c r="T22" s="93"/>
      <c r="U22" s="93"/>
      <c r="V22" s="93"/>
      <c r="W22" s="92"/>
      <c r="X22" s="104"/>
      <c r="Y22" s="91"/>
      <c r="Z22" s="184" t="s">
        <v>164</v>
      </c>
      <c r="AA22" s="481" t="s">
        <v>165</v>
      </c>
      <c r="AB22" s="93"/>
      <c r="AC22" s="93"/>
      <c r="AD22" s="93"/>
      <c r="AE22" s="92"/>
      <c r="AF22" s="104"/>
      <c r="AG22" s="91"/>
      <c r="AH22" s="184" t="s">
        <v>164</v>
      </c>
      <c r="AI22" s="481" t="s">
        <v>165</v>
      </c>
      <c r="AJ22" s="93"/>
      <c r="AK22" s="93"/>
      <c r="AL22" s="93"/>
      <c r="AM22" s="92"/>
      <c r="AN22" s="104"/>
      <c r="AO22" s="91"/>
    </row>
    <row r="23" spans="1:45" s="12" customFormat="1" ht="14.1" customHeight="1">
      <c r="A23" s="508"/>
      <c r="B23" s="198" t="s">
        <v>219</v>
      </c>
      <c r="C23" s="482"/>
      <c r="D23" s="93"/>
      <c r="E23" s="93"/>
      <c r="F23" s="62"/>
      <c r="G23" s="92"/>
      <c r="H23" s="104"/>
      <c r="I23" s="91"/>
      <c r="J23" s="198" t="s">
        <v>219</v>
      </c>
      <c r="K23" s="482"/>
      <c r="L23" s="173"/>
      <c r="M23" s="93"/>
      <c r="N23" s="62"/>
      <c r="O23" s="92"/>
      <c r="P23" s="104"/>
      <c r="Q23" s="91"/>
      <c r="R23" s="184"/>
      <c r="S23" s="482"/>
      <c r="T23" s="93"/>
      <c r="U23" s="93"/>
      <c r="V23" s="62"/>
      <c r="W23" s="92"/>
      <c r="X23" s="104"/>
      <c r="Y23" s="91"/>
      <c r="Z23" s="184" t="s">
        <v>219</v>
      </c>
      <c r="AA23" s="482"/>
      <c r="AB23" s="93"/>
      <c r="AC23" s="93"/>
      <c r="AD23" s="62"/>
      <c r="AE23" s="92"/>
      <c r="AF23" s="104"/>
      <c r="AG23" s="91"/>
      <c r="AH23" s="184" t="s">
        <v>219</v>
      </c>
      <c r="AI23" s="482"/>
      <c r="AJ23" s="93"/>
      <c r="AK23" s="93"/>
      <c r="AL23" s="62"/>
      <c r="AM23" s="92"/>
      <c r="AN23" s="104"/>
      <c r="AO23" s="91"/>
    </row>
    <row r="24" spans="1:45" s="12" customFormat="1" ht="14.1" customHeight="1">
      <c r="A24" s="508"/>
      <c r="B24" s="96" t="s">
        <v>207</v>
      </c>
      <c r="C24" s="482"/>
      <c r="D24" s="93"/>
      <c r="E24" s="93"/>
      <c r="F24" s="93"/>
      <c r="G24" s="92"/>
      <c r="H24" s="104"/>
      <c r="I24" s="91"/>
      <c r="J24" s="96" t="s">
        <v>207</v>
      </c>
      <c r="K24" s="482"/>
      <c r="L24" s="93"/>
      <c r="M24" s="93"/>
      <c r="N24" s="93"/>
      <c r="O24" s="92"/>
      <c r="P24" s="104"/>
      <c r="Q24" s="91"/>
      <c r="R24" s="185"/>
      <c r="S24" s="482"/>
      <c r="T24" s="93"/>
      <c r="U24" s="93"/>
      <c r="V24" s="93"/>
      <c r="W24" s="92"/>
      <c r="X24" s="104"/>
      <c r="Y24" s="91"/>
      <c r="Z24" s="185" t="s">
        <v>207</v>
      </c>
      <c r="AA24" s="482"/>
      <c r="AB24" s="93"/>
      <c r="AC24" s="93"/>
      <c r="AD24" s="93"/>
      <c r="AE24" s="92"/>
      <c r="AF24" s="104"/>
      <c r="AG24" s="91"/>
      <c r="AH24" s="185" t="s">
        <v>207</v>
      </c>
      <c r="AI24" s="482"/>
      <c r="AJ24" s="93"/>
      <c r="AK24" s="93"/>
      <c r="AL24" s="93"/>
      <c r="AM24" s="92"/>
      <c r="AN24" s="104"/>
      <c r="AO24" s="91"/>
    </row>
    <row r="25" spans="1:45" s="12" customFormat="1" ht="14.1" customHeight="1">
      <c r="A25" s="507" t="s">
        <v>0</v>
      </c>
      <c r="B25" s="70" t="s">
        <v>195</v>
      </c>
      <c r="C25" s="78" t="s">
        <v>350</v>
      </c>
      <c r="D25" s="74">
        <v>15</v>
      </c>
      <c r="E25" s="71"/>
      <c r="F25" s="74"/>
      <c r="G25" s="77">
        <f>D25/100</f>
        <v>0.15</v>
      </c>
      <c r="H25" s="84">
        <f>(D25*$D$2)/1000</f>
        <v>11.1</v>
      </c>
      <c r="I25" s="72"/>
      <c r="J25" s="219" t="s">
        <v>267</v>
      </c>
      <c r="K25" s="252" t="s">
        <v>309</v>
      </c>
      <c r="L25" s="77">
        <v>25</v>
      </c>
      <c r="M25" s="253"/>
      <c r="N25" s="92"/>
      <c r="O25" s="92">
        <f>L25/100</f>
        <v>0.25</v>
      </c>
      <c r="P25" s="137">
        <f>(L25*$D$2)/1000</f>
        <v>18.5</v>
      </c>
      <c r="Q25" s="91"/>
      <c r="R25" s="75" t="s">
        <v>222</v>
      </c>
      <c r="S25" s="69" t="s">
        <v>443</v>
      </c>
      <c r="T25" s="74">
        <v>25</v>
      </c>
      <c r="U25" s="77"/>
      <c r="V25" s="77"/>
      <c r="W25" s="92">
        <f>T25/100</f>
        <v>0.25</v>
      </c>
      <c r="X25" s="110">
        <f t="shared" ref="X25:X26" si="2">(T25*$D$2)/1000</f>
        <v>18.5</v>
      </c>
      <c r="Y25" s="91"/>
      <c r="Z25" s="75" t="s">
        <v>89</v>
      </c>
      <c r="AA25" s="18" t="s">
        <v>258</v>
      </c>
      <c r="AB25" s="93">
        <v>10</v>
      </c>
      <c r="AC25" s="77">
        <f>AB25/85</f>
        <v>0.11764705882352941</v>
      </c>
      <c r="AD25" s="77"/>
      <c r="AE25" s="77"/>
      <c r="AF25" s="110">
        <f t="shared" ref="AF25:AF30" si="3">(AB25*$D$2)/1000</f>
        <v>7.4</v>
      </c>
      <c r="AG25" s="72"/>
      <c r="AH25" s="251" t="s">
        <v>179</v>
      </c>
      <c r="AI25" s="252" t="s">
        <v>432</v>
      </c>
      <c r="AJ25" s="77">
        <v>25</v>
      </c>
      <c r="AK25" s="253"/>
      <c r="AL25" s="92"/>
      <c r="AM25" s="92">
        <f>AJ25/100</f>
        <v>0.25</v>
      </c>
      <c r="AN25" s="110">
        <f>(AJ25*$D$2)/1000</f>
        <v>18.5</v>
      </c>
      <c r="AO25" s="98"/>
    </row>
    <row r="26" spans="1:45" s="12" customFormat="1" ht="14.1" customHeight="1">
      <c r="A26" s="508"/>
      <c r="B26" s="70" t="s">
        <v>199</v>
      </c>
      <c r="C26" s="69" t="s">
        <v>351</v>
      </c>
      <c r="D26" s="74">
        <v>20</v>
      </c>
      <c r="E26" s="71"/>
      <c r="F26" s="74">
        <f>D26/55</f>
        <v>0.36363636363636365</v>
      </c>
      <c r="G26" s="71"/>
      <c r="H26" s="84">
        <f>(D26*$D$2)/1000</f>
        <v>14.8</v>
      </c>
      <c r="I26" s="83"/>
      <c r="J26" s="220" t="s">
        <v>270</v>
      </c>
      <c r="K26" s="18" t="s">
        <v>231</v>
      </c>
      <c r="L26" s="77">
        <v>12</v>
      </c>
      <c r="M26" s="151"/>
      <c r="N26" s="209">
        <f>L26*0.5/35</f>
        <v>0.17142857142857143</v>
      </c>
      <c r="O26" s="92"/>
      <c r="P26" s="137">
        <f>(L26*$D$2)/1000</f>
        <v>8.8800000000000008</v>
      </c>
      <c r="Q26" s="98"/>
      <c r="R26" s="76" t="s">
        <v>230</v>
      </c>
      <c r="S26" s="89" t="s">
        <v>173</v>
      </c>
      <c r="T26" s="74">
        <v>20</v>
      </c>
      <c r="U26" s="95"/>
      <c r="V26" s="93">
        <f>T26*0.5/35</f>
        <v>0.2857142857142857</v>
      </c>
      <c r="W26" s="95"/>
      <c r="X26" s="110">
        <f t="shared" si="2"/>
        <v>14.8</v>
      </c>
      <c r="Y26" s="98"/>
      <c r="Z26" s="76" t="s">
        <v>88</v>
      </c>
      <c r="AA26" s="262" t="s">
        <v>284</v>
      </c>
      <c r="AB26" s="93">
        <v>5</v>
      </c>
      <c r="AC26" s="77">
        <f>AB26/90</f>
        <v>5.5555555555555552E-2</v>
      </c>
      <c r="AD26" s="93"/>
      <c r="AE26" s="95"/>
      <c r="AF26" s="110">
        <f t="shared" si="3"/>
        <v>3.7</v>
      </c>
      <c r="AG26" s="72"/>
      <c r="AH26" s="254" t="s">
        <v>179</v>
      </c>
      <c r="AI26" s="18" t="s">
        <v>365</v>
      </c>
      <c r="AJ26" s="77">
        <v>20</v>
      </c>
      <c r="AK26" s="151"/>
      <c r="AL26" s="209">
        <f>AJ26*0.5/35</f>
        <v>0.2857142857142857</v>
      </c>
      <c r="AM26" s="92"/>
      <c r="AN26" s="110">
        <f>(AJ26*$D$2)/1000</f>
        <v>14.8</v>
      </c>
      <c r="AO26" s="98"/>
    </row>
    <row r="27" spans="1:45" s="12" customFormat="1" ht="14.1" customHeight="1">
      <c r="A27" s="508"/>
      <c r="B27" s="70" t="s">
        <v>234</v>
      </c>
      <c r="C27" s="78" t="s">
        <v>352</v>
      </c>
      <c r="D27" s="74">
        <v>5</v>
      </c>
      <c r="E27" s="71"/>
      <c r="F27" s="74"/>
      <c r="G27" s="77"/>
      <c r="H27" s="84">
        <f>(D27*$D$2)/1000</f>
        <v>3.7</v>
      </c>
      <c r="I27" s="83"/>
      <c r="J27" s="220" t="s">
        <v>235</v>
      </c>
      <c r="K27" s="252"/>
      <c r="L27" s="77"/>
      <c r="M27" s="253"/>
      <c r="N27" s="92"/>
      <c r="O27" s="92"/>
      <c r="P27" s="137"/>
      <c r="Q27" s="91"/>
      <c r="R27" s="76" t="s">
        <v>152</v>
      </c>
      <c r="S27" s="89"/>
      <c r="T27" s="74"/>
      <c r="U27" s="77"/>
      <c r="V27" s="77"/>
      <c r="W27" s="77"/>
      <c r="X27" s="229"/>
      <c r="Y27" s="91"/>
      <c r="Z27" s="76" t="s">
        <v>90</v>
      </c>
      <c r="AA27" s="18" t="s">
        <v>183</v>
      </c>
      <c r="AB27" s="93">
        <v>5</v>
      </c>
      <c r="AC27" s="77"/>
      <c r="AD27" s="77"/>
      <c r="AE27" s="92">
        <f>AB27/100</f>
        <v>0.05</v>
      </c>
      <c r="AF27" s="110">
        <f t="shared" si="3"/>
        <v>3.7</v>
      </c>
      <c r="AG27" s="72"/>
      <c r="AH27" s="254" t="s">
        <v>235</v>
      </c>
      <c r="AI27" s="252"/>
      <c r="AJ27" s="77"/>
      <c r="AK27" s="253"/>
      <c r="AL27" s="92"/>
      <c r="AM27" s="92"/>
      <c r="AN27" s="137"/>
      <c r="AO27" s="91"/>
    </row>
    <row r="28" spans="1:45" s="12" customFormat="1" ht="14.1" customHeight="1">
      <c r="A28" s="508"/>
      <c r="B28" s="70" t="s">
        <v>237</v>
      </c>
      <c r="C28" s="15"/>
      <c r="D28" s="259"/>
      <c r="E28" s="260"/>
      <c r="F28" s="140"/>
      <c r="G28" s="142"/>
      <c r="H28" s="84"/>
      <c r="I28" s="72"/>
      <c r="J28" s="254" t="s">
        <v>238</v>
      </c>
      <c r="K28" s="18"/>
      <c r="L28" s="92"/>
      <c r="M28" s="62"/>
      <c r="N28" s="151"/>
      <c r="O28" s="151"/>
      <c r="P28" s="137"/>
      <c r="Q28" s="91"/>
      <c r="R28" s="76" t="s">
        <v>157</v>
      </c>
      <c r="S28" s="18"/>
      <c r="T28" s="74"/>
      <c r="U28" s="74"/>
      <c r="V28" s="74"/>
      <c r="W28" s="77"/>
      <c r="X28" s="229"/>
      <c r="Y28" s="91"/>
      <c r="Z28" s="76" t="s">
        <v>87</v>
      </c>
      <c r="AA28" s="18" t="s">
        <v>286</v>
      </c>
      <c r="AB28" s="93">
        <v>1</v>
      </c>
      <c r="AC28" s="77"/>
      <c r="AD28" s="77"/>
      <c r="AE28" s="77"/>
      <c r="AF28" s="110">
        <f t="shared" si="3"/>
        <v>0.74</v>
      </c>
      <c r="AG28" s="72"/>
      <c r="AH28" s="254" t="s">
        <v>238</v>
      </c>
      <c r="AI28" s="18"/>
      <c r="AJ28" s="77"/>
      <c r="AK28" s="62"/>
      <c r="AL28" s="92"/>
      <c r="AM28" s="92"/>
      <c r="AN28" s="255"/>
      <c r="AO28" s="141"/>
    </row>
    <row r="29" spans="1:45" s="12" customFormat="1" ht="14.1" customHeight="1">
      <c r="A29" s="508"/>
      <c r="B29" s="70" t="s">
        <v>239</v>
      </c>
      <c r="C29" s="15"/>
      <c r="D29" s="259"/>
      <c r="E29" s="68"/>
      <c r="F29" s="71"/>
      <c r="G29" s="142"/>
      <c r="H29" s="84"/>
      <c r="I29" s="72"/>
      <c r="J29" s="254" t="s">
        <v>87</v>
      </c>
      <c r="K29" s="18"/>
      <c r="L29" s="92"/>
      <c r="M29" s="274"/>
      <c r="N29" s="274"/>
      <c r="O29" s="77"/>
      <c r="P29" s="84"/>
      <c r="Q29" s="141"/>
      <c r="R29" s="76" t="s">
        <v>0</v>
      </c>
      <c r="S29" s="69"/>
      <c r="T29" s="74"/>
      <c r="U29" s="74"/>
      <c r="V29" s="74"/>
      <c r="W29" s="74"/>
      <c r="X29" s="129"/>
      <c r="Y29" s="141"/>
      <c r="Z29" s="263"/>
      <c r="AA29" s="18" t="s">
        <v>287</v>
      </c>
      <c r="AB29" s="93">
        <v>10</v>
      </c>
      <c r="AC29" s="74"/>
      <c r="AD29" s="74">
        <f>AB29*0.9/55</f>
        <v>0.16363636363636364</v>
      </c>
      <c r="AE29" s="77"/>
      <c r="AF29" s="110">
        <f t="shared" si="3"/>
        <v>7.4</v>
      </c>
      <c r="AG29" s="114"/>
      <c r="AH29" s="254" t="s">
        <v>0</v>
      </c>
      <c r="AI29" s="18"/>
      <c r="AJ29" s="77"/>
      <c r="AK29" s="256"/>
      <c r="AL29" s="256"/>
      <c r="AM29" s="256"/>
      <c r="AN29" s="257"/>
      <c r="AO29" s="72"/>
    </row>
    <row r="30" spans="1:45" s="12" customFormat="1" ht="14.1" customHeight="1">
      <c r="A30" s="508"/>
      <c r="B30" s="263"/>
      <c r="C30" s="18"/>
      <c r="D30" s="93"/>
      <c r="E30" s="74"/>
      <c r="F30" s="74"/>
      <c r="G30" s="92"/>
      <c r="H30" s="110"/>
      <c r="I30" s="72"/>
      <c r="J30" s="263"/>
      <c r="K30" s="64" t="s">
        <v>53</v>
      </c>
      <c r="L30" s="65">
        <v>1</v>
      </c>
      <c r="M30" s="74"/>
      <c r="N30" s="74"/>
      <c r="O30" s="92"/>
      <c r="P30" s="110"/>
      <c r="Q30" s="83"/>
      <c r="R30" s="216"/>
      <c r="S30" s="69"/>
      <c r="T30" s="74"/>
      <c r="U30" s="68"/>
      <c r="V30" s="74"/>
      <c r="W30" s="74"/>
      <c r="X30" s="84"/>
      <c r="Y30" s="72"/>
      <c r="Z30" s="263"/>
      <c r="AA30" s="18" t="s">
        <v>288</v>
      </c>
      <c r="AB30" s="93">
        <v>4</v>
      </c>
      <c r="AC30" s="74"/>
      <c r="AD30" s="74"/>
      <c r="AE30" s="92">
        <f>AB30/100</f>
        <v>0.04</v>
      </c>
      <c r="AF30" s="110">
        <f t="shared" si="3"/>
        <v>2.96</v>
      </c>
      <c r="AG30" s="72"/>
      <c r="AH30" s="192"/>
      <c r="AI30" s="18"/>
      <c r="AJ30" s="77"/>
      <c r="AK30" s="256"/>
      <c r="AL30" s="256"/>
      <c r="AM30" s="256"/>
      <c r="AN30" s="257"/>
      <c r="AO30" s="296"/>
    </row>
    <row r="31" spans="1:45" s="12" customFormat="1" ht="14.1" customHeight="1">
      <c r="A31" s="356"/>
      <c r="B31" s="107" t="s">
        <v>66</v>
      </c>
      <c r="C31" s="64"/>
      <c r="D31" s="65"/>
      <c r="E31" s="26"/>
      <c r="F31" s="26"/>
      <c r="G31" s="77"/>
      <c r="H31" s="114"/>
      <c r="I31" s="115"/>
      <c r="J31" s="107" t="s">
        <v>66</v>
      </c>
      <c r="K31" s="421" t="s">
        <v>492</v>
      </c>
      <c r="L31" s="412">
        <v>1</v>
      </c>
      <c r="M31" s="74"/>
      <c r="N31" s="74"/>
      <c r="O31" s="74"/>
      <c r="P31" s="110"/>
      <c r="Q31" s="155"/>
      <c r="R31" s="107" t="s">
        <v>66</v>
      </c>
      <c r="S31" s="89"/>
      <c r="T31" s="93"/>
      <c r="U31" s="183"/>
      <c r="V31" s="111"/>
      <c r="W31" s="92"/>
      <c r="X31" s="104"/>
      <c r="Y31" s="115"/>
      <c r="Z31" s="107" t="s">
        <v>67</v>
      </c>
      <c r="AA31" s="64"/>
      <c r="AB31" s="65"/>
      <c r="AC31" s="74"/>
      <c r="AD31" s="74"/>
      <c r="AE31" s="77"/>
      <c r="AF31" s="33"/>
      <c r="AG31" s="72"/>
      <c r="AH31" s="107" t="s">
        <v>101</v>
      </c>
      <c r="AI31" s="267"/>
      <c r="AJ31" s="133"/>
      <c r="AK31" s="74"/>
      <c r="AL31" s="74"/>
      <c r="AM31" s="77"/>
      <c r="AN31" s="33"/>
      <c r="AO31" s="72"/>
    </row>
    <row r="32" spans="1:45" s="12" customFormat="1" ht="14.1" customHeight="1">
      <c r="A32" s="357"/>
      <c r="B32" s="79"/>
      <c r="C32" s="116" t="s">
        <v>55</v>
      </c>
      <c r="D32" s="122"/>
      <c r="E32" s="118"/>
      <c r="F32" s="118"/>
      <c r="G32" s="118"/>
      <c r="H32" s="468" t="s">
        <v>485</v>
      </c>
      <c r="I32" s="468" t="s">
        <v>486</v>
      </c>
      <c r="J32" s="79"/>
      <c r="K32" s="116" t="s">
        <v>50</v>
      </c>
      <c r="L32" s="127"/>
      <c r="M32" s="118"/>
      <c r="N32" s="118"/>
      <c r="O32" s="118"/>
      <c r="P32" s="468" t="s">
        <v>485</v>
      </c>
      <c r="Q32" s="468" t="s">
        <v>486</v>
      </c>
      <c r="R32" s="125"/>
      <c r="S32" s="116" t="s">
        <v>50</v>
      </c>
      <c r="T32" s="117"/>
      <c r="U32" s="118"/>
      <c r="V32" s="118"/>
      <c r="W32" s="118"/>
      <c r="X32" s="468" t="s">
        <v>485</v>
      </c>
      <c r="Y32" s="468" t="s">
        <v>486</v>
      </c>
      <c r="Z32" s="20"/>
      <c r="AA32" s="116" t="s">
        <v>50</v>
      </c>
      <c r="AB32" s="117"/>
      <c r="AC32" s="118"/>
      <c r="AD32" s="118"/>
      <c r="AE32" s="118"/>
      <c r="AF32" s="468" t="s">
        <v>485</v>
      </c>
      <c r="AG32" s="468" t="s">
        <v>486</v>
      </c>
      <c r="AH32" s="20"/>
      <c r="AI32" s="116" t="s">
        <v>50</v>
      </c>
      <c r="AJ32" s="117"/>
      <c r="AK32" s="118"/>
      <c r="AL32" s="118"/>
      <c r="AM32" s="118"/>
      <c r="AN32" s="468" t="s">
        <v>485</v>
      </c>
      <c r="AO32" s="468" t="s">
        <v>486</v>
      </c>
    </row>
    <row r="33" spans="1:41" s="12" customFormat="1" ht="14.1" customHeight="1">
      <c r="A33" s="485"/>
      <c r="B33" s="488" t="s">
        <v>56</v>
      </c>
      <c r="C33" s="42" t="s">
        <v>61</v>
      </c>
      <c r="D33" s="99"/>
      <c r="E33" s="119"/>
      <c r="F33" s="119"/>
      <c r="G33" s="119"/>
      <c r="H33" s="50">
        <v>4.5</v>
      </c>
      <c r="I33" s="51">
        <f>SUM(E4:E31)</f>
        <v>5</v>
      </c>
      <c r="J33" s="490" t="s">
        <v>51</v>
      </c>
      <c r="K33" s="42" t="s">
        <v>63</v>
      </c>
      <c r="L33" s="50"/>
      <c r="M33" s="128"/>
      <c r="N33" s="128"/>
      <c r="O33" s="128"/>
      <c r="P33" s="50">
        <v>4.5</v>
      </c>
      <c r="Q33" s="51">
        <f>SUM(M4:M31)</f>
        <v>5</v>
      </c>
      <c r="R33" s="483" t="s">
        <v>51</v>
      </c>
      <c r="S33" s="42" t="s">
        <v>63</v>
      </c>
      <c r="T33" s="50"/>
      <c r="U33" s="128"/>
      <c r="V33" s="128"/>
      <c r="W33" s="128"/>
      <c r="X33" s="50">
        <v>4.5</v>
      </c>
      <c r="Y33" s="51">
        <f>SUM(U4:U31)</f>
        <v>5</v>
      </c>
      <c r="Z33" s="483" t="s">
        <v>51</v>
      </c>
      <c r="AA33" s="42" t="s">
        <v>63</v>
      </c>
      <c r="AB33" s="50"/>
      <c r="AC33" s="128"/>
      <c r="AD33" s="128"/>
      <c r="AE33" s="128"/>
      <c r="AF33" s="50">
        <v>4.5</v>
      </c>
      <c r="AG33" s="51">
        <f>SUM(AC4:AC31)</f>
        <v>5.1732026143790844</v>
      </c>
      <c r="AH33" s="483" t="s">
        <v>51</v>
      </c>
      <c r="AI33" s="42" t="s">
        <v>63</v>
      </c>
      <c r="AJ33" s="50"/>
      <c r="AK33" s="128"/>
      <c r="AL33" s="128"/>
      <c r="AM33" s="128"/>
      <c r="AN33" s="50">
        <v>4.5</v>
      </c>
      <c r="AO33" s="51">
        <f>SUM(AK4:AK31)</f>
        <v>5.3</v>
      </c>
    </row>
    <row r="34" spans="1:41" s="16" customFormat="1" ht="14.1" customHeight="1">
      <c r="A34" s="486"/>
      <c r="B34" s="488"/>
      <c r="C34" s="43" t="s">
        <v>62</v>
      </c>
      <c r="D34" s="100"/>
      <c r="E34" s="119"/>
      <c r="F34" s="119"/>
      <c r="G34" s="119"/>
      <c r="H34" s="51">
        <v>2</v>
      </c>
      <c r="I34" s="51">
        <f>SUM(F5:F31)</f>
        <v>2.7922077922077921</v>
      </c>
      <c r="J34" s="490"/>
      <c r="K34" s="43" t="s">
        <v>64</v>
      </c>
      <c r="L34" s="51"/>
      <c r="M34" s="128"/>
      <c r="N34" s="128"/>
      <c r="O34" s="128"/>
      <c r="P34" s="51">
        <v>2</v>
      </c>
      <c r="Q34" s="51">
        <f>SUM(N5:N31)</f>
        <v>3.0142857142857142</v>
      </c>
      <c r="R34" s="483"/>
      <c r="S34" s="43" t="s">
        <v>64</v>
      </c>
      <c r="T34" s="51"/>
      <c r="U34" s="128"/>
      <c r="V34" s="128"/>
      <c r="W34" s="128"/>
      <c r="X34" s="51">
        <v>2</v>
      </c>
      <c r="Y34" s="51">
        <f>SUM(V5:V31)</f>
        <v>2.714285714285714</v>
      </c>
      <c r="Z34" s="483"/>
      <c r="AA34" s="43" t="s">
        <v>64</v>
      </c>
      <c r="AB34" s="51"/>
      <c r="AC34" s="128"/>
      <c r="AD34" s="128"/>
      <c r="AE34" s="128"/>
      <c r="AF34" s="51">
        <v>2</v>
      </c>
      <c r="AG34" s="51">
        <f>SUM(AD5:AD31)</f>
        <v>2.3064935064935064</v>
      </c>
      <c r="AH34" s="483"/>
      <c r="AI34" s="43" t="s">
        <v>64</v>
      </c>
      <c r="AJ34" s="51"/>
      <c r="AK34" s="128"/>
      <c r="AL34" s="128"/>
      <c r="AM34" s="128"/>
      <c r="AN34" s="51">
        <v>2</v>
      </c>
      <c r="AO34" s="51">
        <f>SUM(AL5:AL31)</f>
        <v>2.4285714285714284</v>
      </c>
    </row>
    <row r="35" spans="1:41" s="16" customFormat="1" ht="14.1" customHeight="1">
      <c r="A35" s="486"/>
      <c r="B35" s="488"/>
      <c r="C35" s="44" t="s">
        <v>57</v>
      </c>
      <c r="D35" s="101"/>
      <c r="E35" s="99"/>
      <c r="F35" s="99"/>
      <c r="G35" s="99"/>
      <c r="H35" s="51">
        <f>I35</f>
        <v>1.63</v>
      </c>
      <c r="I35" s="51">
        <f>SUM(G7:G31)</f>
        <v>1.63</v>
      </c>
      <c r="J35" s="490"/>
      <c r="K35" s="44" t="s">
        <v>52</v>
      </c>
      <c r="L35" s="52"/>
      <c r="M35" s="50"/>
      <c r="N35" s="50"/>
      <c r="O35" s="50"/>
      <c r="P35" s="51">
        <f>Q35</f>
        <v>1.45</v>
      </c>
      <c r="Q35" s="51">
        <f>SUM(O7:O31)</f>
        <v>1.45</v>
      </c>
      <c r="R35" s="483"/>
      <c r="S35" s="44" t="s">
        <v>52</v>
      </c>
      <c r="T35" s="52"/>
      <c r="U35" s="50"/>
      <c r="V35" s="50"/>
      <c r="W35" s="50"/>
      <c r="X35" s="51">
        <f>Y35</f>
        <v>1.02</v>
      </c>
      <c r="Y35" s="51">
        <f>SUM(W7:W31)</f>
        <v>1.02</v>
      </c>
      <c r="Z35" s="483"/>
      <c r="AA35" s="44" t="s">
        <v>52</v>
      </c>
      <c r="AB35" s="52"/>
      <c r="AC35" s="50"/>
      <c r="AD35" s="50"/>
      <c r="AE35" s="50"/>
      <c r="AF35" s="51">
        <f>AG35</f>
        <v>1.9500000000000002</v>
      </c>
      <c r="AG35" s="51">
        <f>SUM(AE7:AE31)</f>
        <v>1.9500000000000002</v>
      </c>
      <c r="AH35" s="483"/>
      <c r="AI35" s="44" t="s">
        <v>52</v>
      </c>
      <c r="AJ35" s="52"/>
      <c r="AK35" s="50"/>
      <c r="AL35" s="50"/>
      <c r="AM35" s="50"/>
      <c r="AN35" s="51">
        <f>AO35</f>
        <v>1.52</v>
      </c>
      <c r="AO35" s="51">
        <f>SUM(AM7:AM31)</f>
        <v>1.52</v>
      </c>
    </row>
    <row r="36" spans="1:41" s="12" customFormat="1" ht="14.1" customHeight="1">
      <c r="A36" s="486"/>
      <c r="B36" s="488"/>
      <c r="C36" s="44" t="s">
        <v>58</v>
      </c>
      <c r="D36" s="101"/>
      <c r="E36" s="100"/>
      <c r="F36" s="100"/>
      <c r="G36" s="100"/>
      <c r="H36" s="51">
        <f>I36</f>
        <v>0</v>
      </c>
      <c r="I36" s="51">
        <f>D31</f>
        <v>0</v>
      </c>
      <c r="J36" s="490"/>
      <c r="K36" s="44" t="s">
        <v>53</v>
      </c>
      <c r="L36" s="52"/>
      <c r="M36" s="51"/>
      <c r="N36" s="51"/>
      <c r="O36" s="51"/>
      <c r="P36" s="51">
        <f>Q36</f>
        <v>1</v>
      </c>
      <c r="Q36" s="51">
        <f>L31</f>
        <v>1</v>
      </c>
      <c r="R36" s="483"/>
      <c r="S36" s="44" t="s">
        <v>53</v>
      </c>
      <c r="T36" s="52"/>
      <c r="U36" s="51"/>
      <c r="V36" s="51"/>
      <c r="W36" s="51"/>
      <c r="X36" s="51">
        <f>Y36</f>
        <v>0</v>
      </c>
      <c r="Y36" s="51">
        <f>T31</f>
        <v>0</v>
      </c>
      <c r="Z36" s="483"/>
      <c r="AA36" s="44" t="s">
        <v>53</v>
      </c>
      <c r="AB36" s="52"/>
      <c r="AC36" s="51"/>
      <c r="AD36" s="51"/>
      <c r="AE36" s="51"/>
      <c r="AF36" s="51">
        <f>AG36</f>
        <v>0</v>
      </c>
      <c r="AG36" s="51">
        <f>AB31</f>
        <v>0</v>
      </c>
      <c r="AH36" s="483"/>
      <c r="AI36" s="44" t="s">
        <v>53</v>
      </c>
      <c r="AJ36" s="52"/>
      <c r="AK36" s="51"/>
      <c r="AL36" s="51"/>
      <c r="AM36" s="51"/>
      <c r="AN36" s="51">
        <f>AO36</f>
        <v>0</v>
      </c>
      <c r="AO36" s="51">
        <f>AJ31</f>
        <v>0</v>
      </c>
    </row>
    <row r="37" spans="1:41" s="12" customFormat="1" ht="14.1" customHeight="1">
      <c r="A37" s="487"/>
      <c r="B37" s="488"/>
      <c r="C37" s="42" t="s">
        <v>60</v>
      </c>
      <c r="D37" s="101"/>
      <c r="E37" s="101"/>
      <c r="F37" s="101"/>
      <c r="G37" s="101"/>
      <c r="H37" s="51">
        <f>I37</f>
        <v>0</v>
      </c>
      <c r="I37" s="51">
        <v>0</v>
      </c>
      <c r="J37" s="490"/>
      <c r="K37" s="42" t="s">
        <v>60</v>
      </c>
      <c r="L37" s="52"/>
      <c r="M37" s="52"/>
      <c r="N37" s="52"/>
      <c r="O37" s="52"/>
      <c r="P37" s="51">
        <f>Q37</f>
        <v>1</v>
      </c>
      <c r="Q37" s="51">
        <v>1</v>
      </c>
      <c r="R37" s="483"/>
      <c r="S37" s="42" t="s">
        <v>60</v>
      </c>
      <c r="T37" s="52"/>
      <c r="U37" s="52"/>
      <c r="V37" s="52"/>
      <c r="W37" s="52"/>
      <c r="X37" s="51">
        <f>Y37</f>
        <v>0</v>
      </c>
      <c r="Y37" s="51">
        <v>0</v>
      </c>
      <c r="Z37" s="483"/>
      <c r="AA37" s="42" t="s">
        <v>60</v>
      </c>
      <c r="AB37" s="52"/>
      <c r="AC37" s="52"/>
      <c r="AD37" s="52"/>
      <c r="AE37" s="52"/>
      <c r="AF37" s="51">
        <f>AG37</f>
        <v>0</v>
      </c>
      <c r="AG37" s="51">
        <v>0</v>
      </c>
      <c r="AH37" s="483"/>
      <c r="AI37" s="42" t="s">
        <v>96</v>
      </c>
      <c r="AJ37" s="52"/>
      <c r="AK37" s="52"/>
      <c r="AL37" s="52"/>
      <c r="AM37" s="52"/>
      <c r="AN37" s="51">
        <f>AO37</f>
        <v>0</v>
      </c>
      <c r="AO37" s="51">
        <v>0</v>
      </c>
    </row>
    <row r="38" spans="1:41" s="12" customFormat="1" ht="14.1" customHeight="1">
      <c r="A38" s="487"/>
      <c r="B38" s="488"/>
      <c r="C38" s="42" t="s">
        <v>86</v>
      </c>
      <c r="D38" s="101"/>
      <c r="E38" s="101"/>
      <c r="F38" s="101"/>
      <c r="G38" s="101"/>
      <c r="H38" s="51">
        <v>2.5</v>
      </c>
      <c r="I38" s="51">
        <v>2.5</v>
      </c>
      <c r="J38" s="490"/>
      <c r="K38" s="42" t="s">
        <v>86</v>
      </c>
      <c r="L38" s="52"/>
      <c r="M38" s="52"/>
      <c r="N38" s="52"/>
      <c r="O38" s="52"/>
      <c r="P38" s="51">
        <v>2.5</v>
      </c>
      <c r="Q38" s="51">
        <v>2.5</v>
      </c>
      <c r="R38" s="483"/>
      <c r="S38" s="42" t="s">
        <v>86</v>
      </c>
      <c r="T38" s="52"/>
      <c r="U38" s="52"/>
      <c r="V38" s="52"/>
      <c r="W38" s="52"/>
      <c r="X38" s="51">
        <v>2.5</v>
      </c>
      <c r="Y38" s="51">
        <v>2.5</v>
      </c>
      <c r="Z38" s="483"/>
      <c r="AA38" s="42" t="s">
        <v>86</v>
      </c>
      <c r="AB38" s="52"/>
      <c r="AC38" s="52"/>
      <c r="AD38" s="52"/>
      <c r="AE38" s="52"/>
      <c r="AF38" s="51">
        <v>2.5</v>
      </c>
      <c r="AG38" s="51">
        <v>2.5</v>
      </c>
      <c r="AH38" s="483"/>
      <c r="AI38" s="42" t="s">
        <v>86</v>
      </c>
      <c r="AJ38" s="52"/>
      <c r="AK38" s="52"/>
      <c r="AL38" s="52"/>
      <c r="AM38" s="52"/>
      <c r="AN38" s="51">
        <v>2.5</v>
      </c>
      <c r="AO38" s="51">
        <v>2.5</v>
      </c>
    </row>
    <row r="39" spans="1:41" s="12" customFormat="1" ht="14.1" customHeight="1">
      <c r="A39" s="487"/>
      <c r="B39" s="489"/>
      <c r="C39" s="44" t="s">
        <v>59</v>
      </c>
      <c r="D39" s="101"/>
      <c r="E39" s="101"/>
      <c r="F39" s="101"/>
      <c r="G39" s="101"/>
      <c r="H39" s="53">
        <f>(H33*70)+(H34*75)+(H35*25)+(H36*60)+(H37*150)+(H38*45)</f>
        <v>618.25</v>
      </c>
      <c r="I39" s="53">
        <f>(I33*70)+(I34*75)+(I35*25)+(I36*60)+(I37*150)+(I38*45)</f>
        <v>712.66558441558436</v>
      </c>
      <c r="J39" s="491"/>
      <c r="K39" s="44" t="s">
        <v>37</v>
      </c>
      <c r="L39" s="52"/>
      <c r="M39" s="52"/>
      <c r="N39" s="52"/>
      <c r="O39" s="52"/>
      <c r="P39" s="53">
        <f>(P33*70)+(P34*75)+(P35*25)+(P36*60)+(P37*150)+(P38*45)</f>
        <v>823.75</v>
      </c>
      <c r="Q39" s="53">
        <f>(Q33*70)+(Q34*75)+(Q35*25)+(Q36*60)+(Q37*150)+(Q38*45)</f>
        <v>934.82142857142856</v>
      </c>
      <c r="R39" s="484"/>
      <c r="S39" s="44" t="s">
        <v>37</v>
      </c>
      <c r="T39" s="52"/>
      <c r="U39" s="52"/>
      <c r="V39" s="52"/>
      <c r="W39" s="52"/>
      <c r="X39" s="53">
        <f>(X33*70)+(X34*75)+(X35*25)+(X36*60)+(X37*150)+(X38*45)</f>
        <v>603</v>
      </c>
      <c r="Y39" s="53">
        <f>(Y33*70)+(Y34*75)+(Y35*25)+(Y36*60)+(Y37*150)+(Y38*45)</f>
        <v>691.57142857142856</v>
      </c>
      <c r="Z39" s="484"/>
      <c r="AA39" s="44" t="s">
        <v>37</v>
      </c>
      <c r="AB39" s="52"/>
      <c r="AC39" s="52"/>
      <c r="AD39" s="52"/>
      <c r="AE39" s="52"/>
      <c r="AF39" s="53">
        <f>(AF33*70)+(AF34*75)+(AF35*25)+(AF36*60)+(AF37*150)+(AF38*45)</f>
        <v>626.25</v>
      </c>
      <c r="AG39" s="53">
        <f>(AG33*70)+(AG34*75)+(AG35*25)+(AG36*60)+(AG37*150)+(AG38*45)</f>
        <v>696.3611959935489</v>
      </c>
      <c r="AH39" s="484"/>
      <c r="AI39" s="44" t="s">
        <v>37</v>
      </c>
      <c r="AJ39" s="52"/>
      <c r="AK39" s="52"/>
      <c r="AL39" s="52"/>
      <c r="AM39" s="52"/>
      <c r="AN39" s="53">
        <f>(AN33*70)+(AN34*75)+(AN35*25)+(AN36*60)+(AN37*150)+(AN38*45)</f>
        <v>615.5</v>
      </c>
      <c r="AO39" s="53">
        <f>(AO33*70)+(AO34*75)+(AO35*25)+(AO36*60)+(AO37*150)+(AO38*45)</f>
        <v>703.64285714285711</v>
      </c>
    </row>
    <row r="40" spans="1:41" ht="6.75" customHeight="1">
      <c r="A40" s="237"/>
      <c r="C40" s="48"/>
      <c r="F40" s="5"/>
      <c r="G40" s="5"/>
      <c r="K40" s="48"/>
      <c r="AA40" s="48"/>
      <c r="AB40"/>
      <c r="AC40"/>
      <c r="AD40"/>
      <c r="AE40"/>
      <c r="AI40" s="48"/>
      <c r="AM40"/>
    </row>
    <row r="41" spans="1:41" ht="19.5" customHeight="1">
      <c r="C41" s="48" t="s">
        <v>47</v>
      </c>
      <c r="F41" s="5"/>
      <c r="G41" s="5"/>
      <c r="K41" s="48" t="s">
        <v>54</v>
      </c>
      <c r="S41" s="12" t="s">
        <v>48</v>
      </c>
      <c r="AA41" s="48"/>
      <c r="AB41"/>
      <c r="AC41"/>
      <c r="AD41"/>
      <c r="AE41"/>
      <c r="AI41" s="48"/>
      <c r="AM41"/>
    </row>
    <row r="42" spans="1:41" ht="18.75" customHeight="1">
      <c r="C42" s="501" t="s">
        <v>80</v>
      </c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AA42" s="48"/>
      <c r="AB42"/>
      <c r="AC42"/>
      <c r="AD42"/>
      <c r="AE42"/>
      <c r="AH42"/>
      <c r="AI42"/>
      <c r="AM42"/>
      <c r="AN42"/>
    </row>
    <row r="43" spans="1:41" ht="14.1" customHeight="1">
      <c r="AB43"/>
      <c r="AC43"/>
      <c r="AD43"/>
      <c r="AH43"/>
      <c r="AI43"/>
      <c r="AM43"/>
      <c r="AN43"/>
    </row>
    <row r="44" spans="1:41" ht="14.1" customHeight="1">
      <c r="AB44"/>
      <c r="AC44"/>
      <c r="AD44"/>
      <c r="AH44"/>
      <c r="AI44"/>
      <c r="AM44"/>
      <c r="AN44"/>
    </row>
    <row r="45" spans="1:41" ht="14.1" customHeight="1">
      <c r="AB45"/>
      <c r="AC45"/>
      <c r="AD45"/>
      <c r="AH45"/>
      <c r="AI45"/>
      <c r="AM45"/>
      <c r="AN45"/>
    </row>
    <row r="46" spans="1:41" ht="14.1" customHeight="1">
      <c r="AB46"/>
      <c r="AC46"/>
      <c r="AD46"/>
      <c r="AH46"/>
      <c r="AI46"/>
      <c r="AM46"/>
      <c r="AN46"/>
    </row>
  </sheetData>
  <mergeCells count="27">
    <mergeCell ref="AI22:AI24"/>
    <mergeCell ref="A5:A7"/>
    <mergeCell ref="A33:A39"/>
    <mergeCell ref="Z33:Z39"/>
    <mergeCell ref="AH33:AH39"/>
    <mergeCell ref="S22:S24"/>
    <mergeCell ref="AA22:AA24"/>
    <mergeCell ref="A8:A14"/>
    <mergeCell ref="A15:A20"/>
    <mergeCell ref="A21:A24"/>
    <mergeCell ref="A25:A30"/>
    <mergeCell ref="J5:J7"/>
    <mergeCell ref="A3:A4"/>
    <mergeCell ref="D1:J1"/>
    <mergeCell ref="AI3:AJ3"/>
    <mergeCell ref="K3:L3"/>
    <mergeCell ref="K2:AO2"/>
    <mergeCell ref="S3:T3"/>
    <mergeCell ref="C3:D3"/>
    <mergeCell ref="AA3:AB3"/>
    <mergeCell ref="D2:E2"/>
    <mergeCell ref="C42:O42"/>
    <mergeCell ref="B33:B39"/>
    <mergeCell ref="J33:J39"/>
    <mergeCell ref="R33:R39"/>
    <mergeCell ref="C22:C24"/>
    <mergeCell ref="K22:K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7"/>
  <sheetViews>
    <sheetView zoomScaleNormal="100" workbookViewId="0">
      <selection activeCell="S16" sqref="S16"/>
    </sheetView>
  </sheetViews>
  <sheetFormatPr defaultRowHeight="14.1" customHeight="1"/>
  <cols>
    <col min="1" max="1" width="2.875" customWidth="1"/>
    <col min="2" max="2" width="3.625" style="12" customWidth="1"/>
    <col min="3" max="3" width="10.625" style="12" customWidth="1"/>
    <col min="4" max="4" width="4.625" customWidth="1"/>
    <col min="5" max="5" width="2.375" hidden="1" customWidth="1"/>
    <col min="6" max="6" width="10.875" hidden="1" customWidth="1"/>
    <col min="7" max="7" width="4.625" hidden="1" customWidth="1"/>
    <col min="8" max="8" width="3.625" style="37" customWidth="1"/>
    <col min="9" max="9" width="4.625" customWidth="1"/>
    <col min="10" max="10" width="3.625" style="12" customWidth="1"/>
    <col min="11" max="11" width="10.625" style="12" customWidth="1"/>
    <col min="12" max="12" width="4.625" style="12" customWidth="1"/>
    <col min="13" max="14" width="10.875" hidden="1" customWidth="1"/>
    <col min="15" max="15" width="4.625" hidden="1" customWidth="1"/>
    <col min="16" max="16" width="3.625" style="37" customWidth="1"/>
    <col min="17" max="17" width="4.625" customWidth="1"/>
    <col min="18" max="18" width="3.625" style="12" customWidth="1"/>
    <col min="19" max="19" width="10.625" style="12" customWidth="1"/>
    <col min="20" max="20" width="4.625" customWidth="1"/>
    <col min="21" max="22" width="10.875" hidden="1" customWidth="1"/>
    <col min="23" max="23" width="4.625" hidden="1" customWidth="1"/>
    <col min="24" max="24" width="3.625" style="37" customWidth="1"/>
    <col min="25" max="25" width="4.625" customWidth="1"/>
    <col min="26" max="26" width="3.625" style="12" customWidth="1"/>
    <col min="27" max="27" width="10.625" style="12" customWidth="1"/>
    <col min="28" max="28" width="4.625" style="5" customWidth="1"/>
    <col min="29" max="29" width="2.375" style="5" hidden="1" customWidth="1"/>
    <col min="30" max="30" width="10.875" hidden="1" customWidth="1"/>
    <col min="31" max="31" width="4.625" hidden="1" customWidth="1"/>
    <col min="32" max="32" width="3.625" style="37" customWidth="1"/>
    <col min="33" max="33" width="4.625" customWidth="1"/>
    <col min="34" max="34" width="3.625" style="12" customWidth="1"/>
    <col min="35" max="35" width="10.625" style="12" customWidth="1"/>
    <col min="36" max="36" width="4.625" customWidth="1"/>
    <col min="37" max="38" width="10.875" hidden="1" customWidth="1"/>
    <col min="39" max="39" width="4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45"/>
      <c r="C1" s="45"/>
      <c r="D1" s="492" t="s">
        <v>17</v>
      </c>
      <c r="E1" s="492"/>
      <c r="F1" s="492"/>
      <c r="G1" s="492"/>
      <c r="H1" s="492"/>
      <c r="I1" s="492"/>
      <c r="J1" s="492"/>
      <c r="K1" s="5" t="s">
        <v>487</v>
      </c>
      <c r="L1" t="s">
        <v>442</v>
      </c>
      <c r="Z1" s="45"/>
      <c r="AA1" s="45"/>
      <c r="AB1" s="8"/>
      <c r="AC1" s="8"/>
      <c r="AG1" s="8"/>
      <c r="AH1" s="45"/>
      <c r="AI1" s="45"/>
      <c r="AJ1" s="8"/>
      <c r="AK1" s="8"/>
      <c r="AL1" s="8"/>
      <c r="AO1" s="8"/>
    </row>
    <row r="2" spans="1:41" ht="14.1" customHeight="1">
      <c r="A2" s="2" t="s">
        <v>16</v>
      </c>
      <c r="B2" s="46" t="s">
        <v>29</v>
      </c>
      <c r="C2" s="46" t="s">
        <v>1</v>
      </c>
      <c r="D2" s="493">
        <v>740</v>
      </c>
      <c r="E2" s="493"/>
      <c r="F2" s="36"/>
      <c r="G2" s="36"/>
      <c r="H2" s="36"/>
      <c r="I2" s="36"/>
      <c r="J2" s="49"/>
      <c r="K2" s="494" t="s">
        <v>310</v>
      </c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</row>
    <row r="3" spans="1:41" s="12" customFormat="1" ht="14.1" customHeight="1">
      <c r="A3" s="496" t="s">
        <v>20</v>
      </c>
      <c r="B3" s="13"/>
      <c r="C3" s="497">
        <v>45739</v>
      </c>
      <c r="D3" s="497"/>
      <c r="E3" s="17"/>
      <c r="F3" s="17"/>
      <c r="G3" s="17"/>
      <c r="H3" s="33"/>
      <c r="I3" s="13" t="s">
        <v>21</v>
      </c>
      <c r="J3" s="13"/>
      <c r="K3" s="497">
        <f>C3+1</f>
        <v>45740</v>
      </c>
      <c r="L3" s="497"/>
      <c r="M3" s="17"/>
      <c r="N3" s="17"/>
      <c r="O3" s="17"/>
      <c r="P3" s="33"/>
      <c r="Q3" s="13" t="s">
        <v>22</v>
      </c>
      <c r="R3" s="123"/>
      <c r="S3" s="497">
        <f>C3+2</f>
        <v>45741</v>
      </c>
      <c r="T3" s="497"/>
      <c r="U3" s="17"/>
      <c r="V3" s="17"/>
      <c r="W3" s="17"/>
      <c r="X3" s="33"/>
      <c r="Y3" s="13" t="s">
        <v>23</v>
      </c>
      <c r="Z3" s="123"/>
      <c r="AA3" s="497">
        <f>C3+3</f>
        <v>45742</v>
      </c>
      <c r="AB3" s="497"/>
      <c r="AC3" s="17"/>
      <c r="AD3" s="17"/>
      <c r="AE3" s="17"/>
      <c r="AF3" s="33"/>
      <c r="AG3" s="13" t="s">
        <v>24</v>
      </c>
      <c r="AH3" s="126"/>
      <c r="AI3" s="510">
        <f>C3+4</f>
        <v>45743</v>
      </c>
      <c r="AJ3" s="510"/>
      <c r="AK3" s="226"/>
      <c r="AL3" s="226"/>
      <c r="AM3" s="226"/>
      <c r="AN3" s="104"/>
      <c r="AO3" s="13" t="s">
        <v>79</v>
      </c>
    </row>
    <row r="4" spans="1:41" s="12" customFormat="1" ht="14.1" customHeight="1">
      <c r="A4" s="496"/>
      <c r="B4" s="13" t="s">
        <v>11</v>
      </c>
      <c r="C4" s="13" t="s">
        <v>12</v>
      </c>
      <c r="D4" s="13" t="s">
        <v>26</v>
      </c>
      <c r="E4" s="13" t="s">
        <v>31</v>
      </c>
      <c r="F4" s="13" t="s">
        <v>33</v>
      </c>
      <c r="G4" s="13" t="s">
        <v>36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33</v>
      </c>
      <c r="O4" s="13" t="s">
        <v>36</v>
      </c>
      <c r="P4" s="33" t="s">
        <v>30</v>
      </c>
      <c r="Q4" s="13" t="s">
        <v>49</v>
      </c>
      <c r="R4" s="123" t="s">
        <v>11</v>
      </c>
      <c r="S4" s="13" t="s">
        <v>12</v>
      </c>
      <c r="T4" s="13" t="s">
        <v>26</v>
      </c>
      <c r="U4" s="13" t="s">
        <v>31</v>
      </c>
      <c r="V4" s="13" t="s">
        <v>33</v>
      </c>
      <c r="W4" s="13" t="s">
        <v>36</v>
      </c>
      <c r="X4" s="33" t="s">
        <v>30</v>
      </c>
      <c r="Y4" s="13" t="s">
        <v>49</v>
      </c>
      <c r="Z4" s="123" t="s">
        <v>11</v>
      </c>
      <c r="AA4" s="13" t="s">
        <v>12</v>
      </c>
      <c r="AB4" s="13" t="s">
        <v>26</v>
      </c>
      <c r="AC4" s="13" t="s">
        <v>31</v>
      </c>
      <c r="AD4" s="13" t="s">
        <v>33</v>
      </c>
      <c r="AE4" s="13" t="s">
        <v>36</v>
      </c>
      <c r="AF4" s="33" t="s">
        <v>30</v>
      </c>
      <c r="AG4" s="13" t="s">
        <v>49</v>
      </c>
      <c r="AH4" s="123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502" t="s">
        <v>27</v>
      </c>
      <c r="B5" s="106" t="s">
        <v>72</v>
      </c>
      <c r="C5" s="103" t="s">
        <v>102</v>
      </c>
      <c r="D5" s="415">
        <v>100</v>
      </c>
      <c r="E5" s="74">
        <f>D5/20</f>
        <v>5</v>
      </c>
      <c r="F5" s="13"/>
      <c r="G5" s="13"/>
      <c r="H5" s="110">
        <f>(D5*$D$2)/1000</f>
        <v>74</v>
      </c>
      <c r="I5" s="134"/>
      <c r="J5" s="498" t="s">
        <v>496</v>
      </c>
      <c r="K5" s="120" t="s">
        <v>102</v>
      </c>
      <c r="L5" s="121">
        <v>80</v>
      </c>
      <c r="M5" s="74">
        <f>L5/20</f>
        <v>4</v>
      </c>
      <c r="N5" s="13"/>
      <c r="O5" s="13"/>
      <c r="P5" s="110">
        <f>(L5*$D$2)/1000</f>
        <v>59.2</v>
      </c>
      <c r="Q5" s="72"/>
      <c r="R5" s="106" t="s">
        <v>72</v>
      </c>
      <c r="S5" s="103" t="s">
        <v>102</v>
      </c>
      <c r="T5" s="415">
        <v>100</v>
      </c>
      <c r="U5" s="74">
        <f>T5/20</f>
        <v>5</v>
      </c>
      <c r="V5" s="13"/>
      <c r="W5" s="13"/>
      <c r="X5" s="110">
        <f>(T5*$D$2)/1000</f>
        <v>74</v>
      </c>
      <c r="Y5" s="134"/>
      <c r="Z5" s="80" t="s">
        <v>103</v>
      </c>
      <c r="AA5" s="120" t="s">
        <v>102</v>
      </c>
      <c r="AB5" s="121">
        <v>80</v>
      </c>
      <c r="AC5" s="74">
        <f>AB5/20</f>
        <v>4</v>
      </c>
      <c r="AD5" s="13"/>
      <c r="AE5" s="13"/>
      <c r="AF5" s="110">
        <f>(AB5*$D$2)/1000</f>
        <v>59.2</v>
      </c>
      <c r="AG5" s="72"/>
      <c r="AH5" s="106" t="s">
        <v>497</v>
      </c>
      <c r="AI5" s="103" t="s">
        <v>102</v>
      </c>
      <c r="AJ5" s="415">
        <v>70</v>
      </c>
      <c r="AK5" s="74">
        <f>AJ5/20</f>
        <v>3.5</v>
      </c>
      <c r="AL5" s="13"/>
      <c r="AM5" s="13"/>
      <c r="AN5" s="110">
        <f>(AJ5*$D$2)/1000</f>
        <v>51.8</v>
      </c>
      <c r="AO5" s="72"/>
    </row>
    <row r="6" spans="1:41" s="12" customFormat="1" ht="14.1" customHeight="1">
      <c r="A6" s="502"/>
      <c r="B6" s="322" t="s">
        <v>104</v>
      </c>
      <c r="C6" s="89"/>
      <c r="D6" s="273"/>
      <c r="E6" s="74"/>
      <c r="F6" s="74"/>
      <c r="G6" s="77"/>
      <c r="H6" s="114"/>
      <c r="I6" s="135"/>
      <c r="J6" s="499"/>
      <c r="K6" s="81" t="s">
        <v>495</v>
      </c>
      <c r="L6" s="82">
        <v>20</v>
      </c>
      <c r="M6" s="74">
        <f>L6/20</f>
        <v>1</v>
      </c>
      <c r="N6" s="74"/>
      <c r="O6" s="13"/>
      <c r="P6" s="110">
        <f>(L6*$D$2)/1000</f>
        <v>14.8</v>
      </c>
      <c r="Q6" s="114"/>
      <c r="R6" s="322" t="s">
        <v>108</v>
      </c>
      <c r="S6" s="89"/>
      <c r="T6" s="273"/>
      <c r="U6" s="74"/>
      <c r="V6" s="74"/>
      <c r="W6" s="77"/>
      <c r="X6" s="114"/>
      <c r="Y6" s="72"/>
      <c r="Z6" s="73" t="s">
        <v>104</v>
      </c>
      <c r="AA6" s="81" t="s">
        <v>105</v>
      </c>
      <c r="AB6" s="82">
        <v>20</v>
      </c>
      <c r="AC6" s="74">
        <f>AB6/20</f>
        <v>1</v>
      </c>
      <c r="AD6" s="74"/>
      <c r="AE6" s="13"/>
      <c r="AF6" s="110">
        <f>(AB6*$D$2)/1000</f>
        <v>14.8</v>
      </c>
      <c r="AG6" s="114"/>
      <c r="AH6" s="322" t="s">
        <v>498</v>
      </c>
      <c r="AI6" s="81" t="s">
        <v>499</v>
      </c>
      <c r="AJ6" s="82">
        <v>10</v>
      </c>
      <c r="AK6" s="74">
        <f>AJ6/20</f>
        <v>0.5</v>
      </c>
      <c r="AL6" s="74"/>
      <c r="AM6" s="13"/>
      <c r="AN6" s="110">
        <f>(AJ6*$D$2)/1000</f>
        <v>7.4</v>
      </c>
      <c r="AO6" s="114"/>
    </row>
    <row r="7" spans="1:41" s="12" customFormat="1" ht="14.1" customHeight="1">
      <c r="A7" s="502"/>
      <c r="B7" s="96" t="s">
        <v>98</v>
      </c>
      <c r="C7" s="89"/>
      <c r="D7" s="273"/>
      <c r="E7" s="13"/>
      <c r="F7" s="13"/>
      <c r="G7" s="13"/>
      <c r="H7" s="72"/>
      <c r="I7" s="135"/>
      <c r="J7" s="500"/>
      <c r="K7" s="6"/>
      <c r="L7" s="13"/>
      <c r="M7" s="13"/>
      <c r="N7" s="13"/>
      <c r="O7" s="13"/>
      <c r="P7" s="33"/>
      <c r="Q7" s="114"/>
      <c r="R7" s="96" t="s">
        <v>109</v>
      </c>
      <c r="S7" s="89"/>
      <c r="T7" s="273"/>
      <c r="U7" s="13"/>
      <c r="V7" s="13"/>
      <c r="W7" s="13"/>
      <c r="X7" s="72"/>
      <c r="Y7" s="72"/>
      <c r="Z7" s="19" t="s">
        <v>106</v>
      </c>
      <c r="AA7" s="6"/>
      <c r="AB7" s="13"/>
      <c r="AC7" s="13"/>
      <c r="AD7" s="13"/>
      <c r="AE7" s="13"/>
      <c r="AF7" s="33"/>
      <c r="AG7" s="114"/>
      <c r="AH7" s="96" t="s">
        <v>98</v>
      </c>
      <c r="AI7" s="89"/>
      <c r="AJ7" s="273"/>
      <c r="AK7" s="13"/>
      <c r="AL7" s="13"/>
      <c r="AM7" s="13"/>
      <c r="AN7" s="72"/>
      <c r="AO7" s="114"/>
    </row>
    <row r="8" spans="1:41" s="12" customFormat="1" ht="14.1" customHeight="1">
      <c r="A8" s="506" t="s">
        <v>28</v>
      </c>
      <c r="B8" s="106" t="s">
        <v>268</v>
      </c>
      <c r="C8" s="89" t="s">
        <v>289</v>
      </c>
      <c r="D8" s="93">
        <v>90</v>
      </c>
      <c r="E8" s="112"/>
      <c r="F8" s="93">
        <f>D8*0.7/35</f>
        <v>1.7999999999999998</v>
      </c>
      <c r="G8" s="151"/>
      <c r="H8" s="110">
        <f>(D8*1460)/1000</f>
        <v>131.4</v>
      </c>
      <c r="I8" s="94"/>
      <c r="J8" s="58" t="s">
        <v>371</v>
      </c>
      <c r="K8" s="89" t="s">
        <v>243</v>
      </c>
      <c r="L8" s="93">
        <v>80</v>
      </c>
      <c r="M8" s="136"/>
      <c r="N8" s="143">
        <f>L8*0.8/35</f>
        <v>1.8285714285714285</v>
      </c>
      <c r="O8" s="92"/>
      <c r="P8" s="110">
        <f>(L8*$D$2)/1000</f>
        <v>59.2</v>
      </c>
      <c r="Q8" s="94"/>
      <c r="R8" s="171" t="s">
        <v>220</v>
      </c>
      <c r="S8" s="89" t="s">
        <v>251</v>
      </c>
      <c r="T8" s="93">
        <v>60</v>
      </c>
      <c r="U8" s="152"/>
      <c r="V8" s="96"/>
      <c r="W8" s="92">
        <f>T8/100</f>
        <v>0.6</v>
      </c>
      <c r="X8" s="110">
        <f t="shared" ref="X8:X15" si="0">(T8*$D$2)/1000</f>
        <v>44.4</v>
      </c>
      <c r="Y8" s="72"/>
      <c r="Z8" s="106" t="s">
        <v>290</v>
      </c>
      <c r="AA8" s="159" t="s">
        <v>291</v>
      </c>
      <c r="AB8" s="74">
        <v>65</v>
      </c>
      <c r="AC8" s="136"/>
      <c r="AD8" s="136">
        <f>AB8/35</f>
        <v>1.8571428571428572</v>
      </c>
      <c r="AE8" s="136"/>
      <c r="AF8" s="137">
        <f>(AB8*$D$2)/1000</f>
        <v>48.1</v>
      </c>
      <c r="AG8" s="94"/>
      <c r="AH8" s="58" t="s">
        <v>188</v>
      </c>
      <c r="AI8" s="89" t="s">
        <v>173</v>
      </c>
      <c r="AJ8" s="93">
        <v>85</v>
      </c>
      <c r="AK8" s="186"/>
      <c r="AL8" s="96">
        <f>AJ8*0.8/35</f>
        <v>1.9428571428571428</v>
      </c>
      <c r="AM8" s="187"/>
      <c r="AN8" s="104">
        <f>(AJ8*$D$2)/1000</f>
        <v>62.9</v>
      </c>
      <c r="AO8" s="94"/>
    </row>
    <row r="9" spans="1:41" s="12" customFormat="1" ht="14.1" customHeight="1">
      <c r="A9" s="506"/>
      <c r="B9" s="261" t="s">
        <v>180</v>
      </c>
      <c r="C9" s="158" t="s">
        <v>248</v>
      </c>
      <c r="D9" s="93">
        <v>1</v>
      </c>
      <c r="E9" s="112"/>
      <c r="F9" s="136"/>
      <c r="G9" s="92"/>
      <c r="H9" s="110">
        <f>(D9*1460)/1000</f>
        <v>1.46</v>
      </c>
      <c r="I9" s="91"/>
      <c r="J9" s="97" t="s">
        <v>372</v>
      </c>
      <c r="K9" s="207" t="s">
        <v>182</v>
      </c>
      <c r="L9" s="96">
        <v>5</v>
      </c>
      <c r="M9" s="136"/>
      <c r="N9" s="136"/>
      <c r="O9" s="92"/>
      <c r="P9" s="110">
        <f>(L9*$D$2)/1000</f>
        <v>3.7</v>
      </c>
      <c r="Q9" s="91"/>
      <c r="R9" s="162" t="s">
        <v>228</v>
      </c>
      <c r="S9" s="89" t="s">
        <v>160</v>
      </c>
      <c r="T9" s="93">
        <v>15</v>
      </c>
      <c r="U9" s="136"/>
      <c r="V9" s="136"/>
      <c r="W9" s="92">
        <f>T9/100</f>
        <v>0.15</v>
      </c>
      <c r="X9" s="110">
        <f t="shared" si="0"/>
        <v>11.1</v>
      </c>
      <c r="Y9" s="72"/>
      <c r="Z9" s="60" t="s">
        <v>228</v>
      </c>
      <c r="AA9" s="310" t="s">
        <v>293</v>
      </c>
      <c r="AB9" s="74">
        <v>1</v>
      </c>
      <c r="AC9" s="62"/>
      <c r="AD9" s="136"/>
      <c r="AE9" s="92"/>
      <c r="AF9" s="137">
        <f>(AB9*$D$2)/1000</f>
        <v>0.74</v>
      </c>
      <c r="AG9" s="91"/>
      <c r="AH9" s="97" t="s">
        <v>180</v>
      </c>
      <c r="AI9" s="89" t="s">
        <v>178</v>
      </c>
      <c r="AJ9" s="93">
        <v>35</v>
      </c>
      <c r="AK9" s="136"/>
      <c r="AL9" s="136"/>
      <c r="AM9" s="92">
        <f>AJ9/100</f>
        <v>0.35</v>
      </c>
      <c r="AN9" s="104">
        <f>(AJ9*$D$2)/1000</f>
        <v>25.9</v>
      </c>
      <c r="AO9" s="91"/>
    </row>
    <row r="10" spans="1:41" s="12" customFormat="1" ht="14.1" customHeight="1">
      <c r="A10" s="506"/>
      <c r="B10" s="97" t="s">
        <v>209</v>
      </c>
      <c r="C10" s="158" t="s">
        <v>276</v>
      </c>
      <c r="D10" s="93">
        <v>20</v>
      </c>
      <c r="E10" s="112"/>
      <c r="F10" s="93"/>
      <c r="G10" s="151">
        <f>D10/100</f>
        <v>0.2</v>
      </c>
      <c r="H10" s="110">
        <f>(D10*1460)/1000</f>
        <v>29.2</v>
      </c>
      <c r="I10" s="91"/>
      <c r="J10" s="97" t="s">
        <v>253</v>
      </c>
      <c r="K10" s="311" t="s">
        <v>178</v>
      </c>
      <c r="L10" s="93">
        <v>20</v>
      </c>
      <c r="M10" s="136"/>
      <c r="N10" s="143"/>
      <c r="O10" s="92">
        <f>L10/100</f>
        <v>0.2</v>
      </c>
      <c r="P10" s="110">
        <f>(L10*$D$2)/1000</f>
        <v>14.8</v>
      </c>
      <c r="Q10" s="91"/>
      <c r="R10" s="97" t="s">
        <v>180</v>
      </c>
      <c r="S10" s="89" t="s">
        <v>259</v>
      </c>
      <c r="T10" s="93">
        <v>20</v>
      </c>
      <c r="U10" s="136"/>
      <c r="V10" s="136">
        <f>T10/55</f>
        <v>0.36363636363636365</v>
      </c>
      <c r="W10" s="92"/>
      <c r="X10" s="110">
        <f t="shared" si="0"/>
        <v>14.8</v>
      </c>
      <c r="Y10" s="72"/>
      <c r="Z10" s="60" t="s">
        <v>296</v>
      </c>
      <c r="AA10" s="310" t="s">
        <v>297</v>
      </c>
      <c r="AB10" s="74">
        <v>3</v>
      </c>
      <c r="AC10" s="62"/>
      <c r="AD10" s="136"/>
      <c r="AE10" s="92">
        <f>AB10/100</f>
        <v>0.03</v>
      </c>
      <c r="AF10" s="137">
        <f>(AB10*$D$2)/1000</f>
        <v>2.2200000000000002</v>
      </c>
      <c r="AG10" s="91"/>
      <c r="AH10" s="97" t="s">
        <v>353</v>
      </c>
      <c r="AI10" s="89" t="s">
        <v>160</v>
      </c>
      <c r="AJ10" s="93">
        <v>10</v>
      </c>
      <c r="AK10" s="62"/>
      <c r="AL10" s="62"/>
      <c r="AM10" s="92">
        <f>AJ10/100</f>
        <v>0.1</v>
      </c>
      <c r="AN10" s="104">
        <f>(AJ10*$D$2)/1000</f>
        <v>7.4</v>
      </c>
      <c r="AO10" s="91"/>
    </row>
    <row r="11" spans="1:41" s="12" customFormat="1" ht="14.1" customHeight="1">
      <c r="A11" s="506"/>
      <c r="B11" s="97" t="s">
        <v>238</v>
      </c>
      <c r="C11" s="265" t="s">
        <v>299</v>
      </c>
      <c r="D11" s="62">
        <v>1</v>
      </c>
      <c r="E11" s="112"/>
      <c r="F11" s="136"/>
      <c r="G11" s="93"/>
      <c r="H11" s="110">
        <f>(D11*1460)/1000</f>
        <v>1.46</v>
      </c>
      <c r="I11" s="91"/>
      <c r="J11" s="97" t="s">
        <v>190</v>
      </c>
      <c r="K11" s="89" t="s">
        <v>373</v>
      </c>
      <c r="L11" s="93">
        <v>10</v>
      </c>
      <c r="M11" s="59"/>
      <c r="N11" s="136"/>
      <c r="O11" s="92">
        <f>L11/100</f>
        <v>0.1</v>
      </c>
      <c r="P11" s="110">
        <f>(L11*$D$2)/1000</f>
        <v>7.4</v>
      </c>
      <c r="Q11" s="211"/>
      <c r="R11" s="97" t="s">
        <v>157</v>
      </c>
      <c r="S11" s="89" t="s">
        <v>264</v>
      </c>
      <c r="T11" s="93">
        <v>50</v>
      </c>
      <c r="U11" s="136"/>
      <c r="V11" s="143">
        <f>T11/35</f>
        <v>1.4285714285714286</v>
      </c>
      <c r="W11" s="92"/>
      <c r="X11" s="110">
        <f t="shared" si="0"/>
        <v>37</v>
      </c>
      <c r="Y11" s="72"/>
      <c r="Z11" s="60" t="s">
        <v>300</v>
      </c>
      <c r="AA11" s="310" t="s">
        <v>301</v>
      </c>
      <c r="AB11" s="74">
        <v>0.5</v>
      </c>
      <c r="AC11" s="136"/>
      <c r="AD11" s="62"/>
      <c r="AE11" s="92"/>
      <c r="AF11" s="137">
        <f>(AB11*$D$2)/1000</f>
        <v>0.37</v>
      </c>
      <c r="AG11" s="91"/>
      <c r="AH11" s="97" t="s">
        <v>354</v>
      </c>
      <c r="AI11" s="89" t="s">
        <v>187</v>
      </c>
      <c r="AJ11" s="93">
        <v>15</v>
      </c>
      <c r="AK11" s="93">
        <f>AJ11/90</f>
        <v>0.16666666666666666</v>
      </c>
      <c r="AL11" s="92"/>
      <c r="AM11" s="90"/>
      <c r="AN11" s="104">
        <f>(AJ11*$D$2)/1000</f>
        <v>11.1</v>
      </c>
      <c r="AO11" s="91"/>
    </row>
    <row r="12" spans="1:41" s="12" customFormat="1" ht="14.1" customHeight="1">
      <c r="A12" s="506"/>
      <c r="B12" s="393" t="s">
        <v>66</v>
      </c>
      <c r="C12" s="18"/>
      <c r="D12" s="92"/>
      <c r="E12" s="151"/>
      <c r="F12" s="151"/>
      <c r="G12" s="143"/>
      <c r="H12" s="88"/>
      <c r="I12" s="91"/>
      <c r="J12" s="393" t="s">
        <v>66</v>
      </c>
      <c r="K12" s="89"/>
      <c r="L12" s="92"/>
      <c r="M12" s="96"/>
      <c r="N12" s="96"/>
      <c r="O12" s="191"/>
      <c r="P12" s="137"/>
      <c r="Q12" s="91"/>
      <c r="R12" s="97" t="s">
        <v>383</v>
      </c>
      <c r="S12" s="89" t="s">
        <v>155</v>
      </c>
      <c r="T12" s="93">
        <v>5</v>
      </c>
      <c r="U12" s="136">
        <f>T12/85</f>
        <v>5.8823529411764705E-2</v>
      </c>
      <c r="V12" s="93"/>
      <c r="W12" s="151"/>
      <c r="X12" s="110">
        <f t="shared" si="0"/>
        <v>3.7</v>
      </c>
      <c r="Y12" s="94"/>
      <c r="Z12" s="392" t="s">
        <v>303</v>
      </c>
      <c r="AA12" s="310" t="s">
        <v>304</v>
      </c>
      <c r="AB12" s="74">
        <v>25</v>
      </c>
      <c r="AC12" s="93"/>
      <c r="AD12" s="93"/>
      <c r="AE12" s="92">
        <f>AB12/100</f>
        <v>0.25</v>
      </c>
      <c r="AF12" s="137">
        <f>(AB12*$D$2)/1000</f>
        <v>18.5</v>
      </c>
      <c r="AG12" s="94"/>
      <c r="AH12" s="97" t="s">
        <v>152</v>
      </c>
      <c r="AI12" s="89"/>
      <c r="AJ12" s="93"/>
      <c r="AK12" s="93"/>
      <c r="AL12" s="92"/>
      <c r="AM12" s="90"/>
      <c r="AN12" s="104"/>
      <c r="AO12" s="91"/>
    </row>
    <row r="13" spans="1:41" s="12" customFormat="1" ht="14.1" customHeight="1">
      <c r="A13" s="506"/>
      <c r="B13" s="221"/>
      <c r="C13" s="105"/>
      <c r="D13" s="173"/>
      <c r="E13" s="143"/>
      <c r="F13" s="143"/>
      <c r="G13" s="161"/>
      <c r="H13" s="110"/>
      <c r="I13" s="91"/>
      <c r="J13" s="192"/>
      <c r="K13" s="172"/>
      <c r="L13" s="96"/>
      <c r="M13" s="96"/>
      <c r="N13" s="96"/>
      <c r="O13" s="96"/>
      <c r="P13" s="211"/>
      <c r="Q13" s="91"/>
      <c r="R13" s="190" t="s">
        <v>153</v>
      </c>
      <c r="S13" s="89" t="s">
        <v>178</v>
      </c>
      <c r="T13" s="93">
        <v>20</v>
      </c>
      <c r="U13" s="93"/>
      <c r="V13" s="111"/>
      <c r="W13" s="92">
        <f>T13/100</f>
        <v>0.2</v>
      </c>
      <c r="X13" s="110">
        <f t="shared" si="0"/>
        <v>14.8</v>
      </c>
      <c r="Y13" s="91"/>
      <c r="Z13" s="190" t="s">
        <v>153</v>
      </c>
      <c r="AA13" s="89"/>
      <c r="AB13" s="93"/>
      <c r="AC13" s="93"/>
      <c r="AD13" s="93"/>
      <c r="AE13" s="93"/>
      <c r="AF13" s="104"/>
      <c r="AG13" s="91"/>
      <c r="AH13" s="193" t="s">
        <v>66</v>
      </c>
      <c r="AI13" s="158"/>
      <c r="AJ13" s="173"/>
      <c r="AK13" s="112"/>
      <c r="AL13" s="136"/>
      <c r="AM13" s="92"/>
      <c r="AN13" s="137"/>
      <c r="AO13" s="91"/>
    </row>
    <row r="14" spans="1:41" s="12" customFormat="1" ht="14.1" customHeight="1">
      <c r="A14" s="506"/>
      <c r="B14" s="214"/>
      <c r="C14" s="89"/>
      <c r="D14" s="90"/>
      <c r="E14" s="62"/>
      <c r="F14" s="62"/>
      <c r="G14" s="92"/>
      <c r="H14" s="104"/>
      <c r="I14" s="91"/>
      <c r="J14" s="96"/>
      <c r="K14" s="89"/>
      <c r="L14" s="93"/>
      <c r="M14" s="183"/>
      <c r="N14" s="111"/>
      <c r="O14" s="92"/>
      <c r="P14" s="104"/>
      <c r="Q14" s="91"/>
      <c r="R14" s="231"/>
      <c r="S14" s="414" t="s">
        <v>384</v>
      </c>
      <c r="T14" s="93">
        <v>2</v>
      </c>
      <c r="U14" s="183"/>
      <c r="V14" s="111"/>
      <c r="W14" s="92"/>
      <c r="X14" s="110">
        <f t="shared" si="0"/>
        <v>1.48</v>
      </c>
      <c r="Y14" s="91"/>
      <c r="Z14" s="124"/>
      <c r="AA14" s="113"/>
      <c r="AB14" s="111"/>
      <c r="AC14" s="62"/>
      <c r="AD14" s="62"/>
      <c r="AE14" s="92"/>
      <c r="AF14" s="104"/>
      <c r="AG14" s="91"/>
      <c r="AH14" s="124"/>
      <c r="AI14" s="113"/>
      <c r="AJ14" s="111"/>
      <c r="AK14" s="62"/>
      <c r="AL14" s="62"/>
      <c r="AM14" s="92"/>
      <c r="AN14" s="104"/>
      <c r="AO14" s="91"/>
    </row>
    <row r="15" spans="1:41" s="12" customFormat="1" ht="14.1" customHeight="1">
      <c r="A15" s="506" t="s">
        <v>18</v>
      </c>
      <c r="B15" s="58" t="s">
        <v>157</v>
      </c>
      <c r="C15" s="89" t="s">
        <v>191</v>
      </c>
      <c r="D15" s="93">
        <v>70</v>
      </c>
      <c r="E15" s="136"/>
      <c r="F15" s="96"/>
      <c r="G15" s="143">
        <f>D15/100</f>
        <v>0.7</v>
      </c>
      <c r="H15" s="110">
        <f>(D15*$D$2)/1000</f>
        <v>51.8</v>
      </c>
      <c r="I15" s="94"/>
      <c r="J15" s="97" t="s">
        <v>268</v>
      </c>
      <c r="K15" s="89" t="s">
        <v>160</v>
      </c>
      <c r="L15" s="92">
        <v>30</v>
      </c>
      <c r="M15" s="136"/>
      <c r="N15" s="136"/>
      <c r="O15" s="92">
        <f>L15/100</f>
        <v>0.3</v>
      </c>
      <c r="P15" s="110">
        <f>(L15*$D$2)/1000</f>
        <v>22.2</v>
      </c>
      <c r="Q15" s="94"/>
      <c r="R15" s="331" t="s">
        <v>509</v>
      </c>
      <c r="S15" s="89" t="s">
        <v>501</v>
      </c>
      <c r="T15" s="203">
        <v>60</v>
      </c>
      <c r="U15" s="157"/>
      <c r="V15" s="136">
        <f>T15*0.5/35</f>
        <v>0.8571428571428571</v>
      </c>
      <c r="W15" s="151"/>
      <c r="X15" s="110">
        <f t="shared" si="0"/>
        <v>44.4</v>
      </c>
      <c r="Y15" s="94"/>
      <c r="Z15" s="97" t="s">
        <v>162</v>
      </c>
      <c r="AA15" s="89" t="s">
        <v>274</v>
      </c>
      <c r="AB15" s="93">
        <v>7</v>
      </c>
      <c r="AC15" s="258"/>
      <c r="AD15" s="161"/>
      <c r="AE15" s="143">
        <f>AB15/100</f>
        <v>7.0000000000000007E-2</v>
      </c>
      <c r="AF15" s="137">
        <f>(AB15*$D$2)/1000</f>
        <v>5.18</v>
      </c>
      <c r="AG15" s="94"/>
      <c r="AH15" s="58" t="s">
        <v>154</v>
      </c>
      <c r="AI15" s="158" t="s">
        <v>155</v>
      </c>
      <c r="AJ15" s="93">
        <v>50</v>
      </c>
      <c r="AK15" s="379">
        <f>AJ15/85</f>
        <v>0.58823529411764708</v>
      </c>
      <c r="AL15" s="151"/>
      <c r="AM15" s="92"/>
      <c r="AN15" s="110">
        <f>(AJ15*$D$2)/1000</f>
        <v>37</v>
      </c>
      <c r="AO15" s="94"/>
    </row>
    <row r="16" spans="1:41" s="12" customFormat="1" ht="14.1" customHeight="1">
      <c r="A16" s="506"/>
      <c r="B16" s="97" t="s">
        <v>210</v>
      </c>
      <c r="C16" s="89" t="s">
        <v>260</v>
      </c>
      <c r="D16" s="93">
        <v>5</v>
      </c>
      <c r="E16" s="136"/>
      <c r="F16" s="96">
        <f>D16/40</f>
        <v>0.125</v>
      </c>
      <c r="G16" s="92"/>
      <c r="H16" s="110">
        <f>(D16*$D$2)/1000</f>
        <v>3.7</v>
      </c>
      <c r="I16" s="94"/>
      <c r="J16" s="97" t="s">
        <v>275</v>
      </c>
      <c r="K16" s="89" t="s">
        <v>259</v>
      </c>
      <c r="L16" s="92">
        <v>55</v>
      </c>
      <c r="M16" s="136"/>
      <c r="N16" s="136">
        <f>L16*0.9/55</f>
        <v>0.9</v>
      </c>
      <c r="O16" s="92"/>
      <c r="P16" s="110">
        <f>(L16*$D$2)/1000</f>
        <v>40.700000000000003</v>
      </c>
      <c r="Q16" s="94"/>
      <c r="R16" s="97" t="s">
        <v>510</v>
      </c>
      <c r="S16" s="217"/>
      <c r="T16" s="203"/>
      <c r="U16" s="136"/>
      <c r="V16" s="136"/>
      <c r="W16" s="92"/>
      <c r="X16" s="137"/>
      <c r="Y16" s="91"/>
      <c r="Z16" s="97" t="s">
        <v>261</v>
      </c>
      <c r="AA16" s="89" t="s">
        <v>200</v>
      </c>
      <c r="AB16" s="93">
        <v>15</v>
      </c>
      <c r="AC16" s="160"/>
      <c r="AD16" s="136">
        <f>AB16/35</f>
        <v>0.42857142857142855</v>
      </c>
      <c r="AE16" s="143"/>
      <c r="AF16" s="137">
        <f>(AB16*$D$2)/1000</f>
        <v>11.1</v>
      </c>
      <c r="AG16" s="94"/>
      <c r="AH16" s="97" t="s">
        <v>104</v>
      </c>
      <c r="AI16" s="175" t="s">
        <v>156</v>
      </c>
      <c r="AJ16" s="93">
        <v>15</v>
      </c>
      <c r="AK16" s="136"/>
      <c r="AL16" s="136">
        <f>AJ16/35</f>
        <v>0.42857142857142855</v>
      </c>
      <c r="AM16" s="92"/>
      <c r="AN16" s="110">
        <f>(AJ16*$D$2)/1000</f>
        <v>11.1</v>
      </c>
      <c r="AO16" s="94"/>
    </row>
    <row r="17" spans="1:49" s="12" customFormat="1" ht="14.1" customHeight="1">
      <c r="A17" s="506"/>
      <c r="B17" s="97" t="s">
        <v>262</v>
      </c>
      <c r="C17" s="89" t="s">
        <v>263</v>
      </c>
      <c r="D17" s="93">
        <v>8</v>
      </c>
      <c r="E17" s="136"/>
      <c r="F17" s="96"/>
      <c r="G17" s="143">
        <f>D17/100</f>
        <v>0.08</v>
      </c>
      <c r="H17" s="110">
        <f>(D17*$D$2)/1000</f>
        <v>5.92</v>
      </c>
      <c r="I17" s="91"/>
      <c r="J17" s="392" t="s">
        <v>185</v>
      </c>
      <c r="K17" s="89"/>
      <c r="L17" s="92"/>
      <c r="M17" s="136"/>
      <c r="N17" s="143"/>
      <c r="O17" s="92"/>
      <c r="P17" s="110"/>
      <c r="Q17" s="91"/>
      <c r="R17" s="97" t="s">
        <v>152</v>
      </c>
      <c r="S17" s="151"/>
      <c r="T17" s="388"/>
      <c r="U17" s="136"/>
      <c r="V17" s="136"/>
      <c r="W17" s="92"/>
      <c r="X17" s="137"/>
      <c r="Y17" s="200"/>
      <c r="Z17" s="97" t="s">
        <v>185</v>
      </c>
      <c r="AA17" s="89" t="s">
        <v>282</v>
      </c>
      <c r="AB17" s="93">
        <v>60</v>
      </c>
      <c r="AC17" s="160"/>
      <c r="AD17" s="136"/>
      <c r="AE17" s="143">
        <f>AB17/100</f>
        <v>0.6</v>
      </c>
      <c r="AF17" s="137">
        <f>(AB17*$D$2)/1000</f>
        <v>44.4</v>
      </c>
      <c r="AG17" s="91"/>
      <c r="AH17" s="97" t="s">
        <v>157</v>
      </c>
      <c r="AI17" s="158" t="s">
        <v>158</v>
      </c>
      <c r="AJ17" s="93">
        <v>1</v>
      </c>
      <c r="AK17" s="136"/>
      <c r="AL17" s="143"/>
      <c r="AM17" s="92"/>
      <c r="AN17" s="110">
        <f>(AJ17*$D$2)/1000</f>
        <v>0.74</v>
      </c>
      <c r="AO17" s="91"/>
    </row>
    <row r="18" spans="1:49" s="12" customFormat="1" ht="14.1" customHeight="1">
      <c r="A18" s="506"/>
      <c r="B18" s="97" t="s">
        <v>262</v>
      </c>
      <c r="C18" s="89" t="s">
        <v>264</v>
      </c>
      <c r="D18" s="93">
        <v>10</v>
      </c>
      <c r="E18" s="136"/>
      <c r="F18" s="96">
        <f>D18/35</f>
        <v>0.2857142857142857</v>
      </c>
      <c r="G18" s="92"/>
      <c r="H18" s="110">
        <f>(D18*$D$2)/1000</f>
        <v>7.4</v>
      </c>
      <c r="I18" s="91"/>
      <c r="J18" s="97" t="s">
        <v>94</v>
      </c>
      <c r="K18" s="89"/>
      <c r="L18" s="92"/>
      <c r="M18" s="136"/>
      <c r="N18" s="96"/>
      <c r="O18" s="92"/>
      <c r="P18" s="88"/>
      <c r="Q18" s="91"/>
      <c r="R18" s="97" t="s">
        <v>431</v>
      </c>
      <c r="S18" s="89"/>
      <c r="T18" s="93"/>
      <c r="U18" s="59"/>
      <c r="V18" s="93"/>
      <c r="W18" s="92"/>
      <c r="X18" s="137"/>
      <c r="Y18" s="91"/>
      <c r="Z18" s="97" t="s">
        <v>157</v>
      </c>
      <c r="AA18" s="89"/>
      <c r="AB18" s="93"/>
      <c r="AC18" s="176"/>
      <c r="AD18" s="136"/>
      <c r="AE18" s="143"/>
      <c r="AF18" s="137"/>
      <c r="AG18" s="91"/>
      <c r="AH18" s="97" t="s">
        <v>159</v>
      </c>
      <c r="AI18" s="89" t="s">
        <v>160</v>
      </c>
      <c r="AJ18" s="93">
        <v>25</v>
      </c>
      <c r="AK18" s="136"/>
      <c r="AL18" s="93"/>
      <c r="AM18" s="93">
        <f>AJ18/100</f>
        <v>0.25</v>
      </c>
      <c r="AN18" s="110">
        <f>(AJ18*$D$2)/1000</f>
        <v>18.5</v>
      </c>
      <c r="AO18" s="98"/>
    </row>
    <row r="19" spans="1:49" s="12" customFormat="1" ht="14.1" customHeight="1">
      <c r="A19" s="506"/>
      <c r="B19" s="97" t="s">
        <v>265</v>
      </c>
      <c r="C19" s="89"/>
      <c r="D19" s="206"/>
      <c r="E19" s="92"/>
      <c r="F19" s="93"/>
      <c r="G19" s="136"/>
      <c r="H19" s="137"/>
      <c r="I19" s="98"/>
      <c r="J19" s="107" t="s">
        <v>161</v>
      </c>
      <c r="K19" s="89"/>
      <c r="L19" s="93"/>
      <c r="M19" s="136"/>
      <c r="N19" s="136"/>
      <c r="O19" s="92"/>
      <c r="P19" s="110"/>
      <c r="Q19" s="91"/>
      <c r="R19" s="107" t="s">
        <v>386</v>
      </c>
      <c r="S19" s="172"/>
      <c r="T19" s="173"/>
      <c r="U19" s="62"/>
      <c r="V19" s="62"/>
      <c r="W19" s="92"/>
      <c r="X19" s="110"/>
      <c r="Y19" s="94"/>
      <c r="Z19" s="97" t="s">
        <v>275</v>
      </c>
      <c r="AA19" s="89"/>
      <c r="AB19" s="93"/>
      <c r="AC19" s="152"/>
      <c r="AD19" s="151"/>
      <c r="AE19" s="92"/>
      <c r="AF19" s="137"/>
      <c r="AG19" s="91"/>
      <c r="AH19" s="107" t="s">
        <v>161</v>
      </c>
      <c r="AI19" s="89"/>
      <c r="AJ19" s="93"/>
      <c r="AK19" s="152"/>
      <c r="AL19" s="151"/>
      <c r="AM19" s="92"/>
      <c r="AN19" s="137"/>
      <c r="AO19" s="98"/>
    </row>
    <row r="20" spans="1:49" s="12" customFormat="1" ht="14.1" customHeight="1">
      <c r="A20" s="506"/>
      <c r="B20" s="232" t="s">
        <v>66</v>
      </c>
      <c r="C20" s="153"/>
      <c r="D20" s="93"/>
      <c r="E20" s="154"/>
      <c r="F20" s="136"/>
      <c r="G20" s="92"/>
      <c r="H20" s="137"/>
      <c r="I20" s="91"/>
      <c r="J20" s="390"/>
      <c r="K20" s="63"/>
      <c r="L20" s="173"/>
      <c r="M20" s="62"/>
      <c r="N20" s="62"/>
      <c r="O20" s="62"/>
      <c r="P20" s="104"/>
      <c r="Q20" s="91"/>
      <c r="R20" s="143"/>
      <c r="S20" s="63"/>
      <c r="T20" s="62"/>
      <c r="U20" s="62"/>
      <c r="V20" s="62"/>
      <c r="W20" s="62"/>
      <c r="X20" s="137"/>
      <c r="Y20" s="91"/>
      <c r="Z20" s="232" t="s">
        <v>161</v>
      </c>
      <c r="AA20" s="153"/>
      <c r="AB20" s="93"/>
      <c r="AC20" s="154"/>
      <c r="AD20" s="136"/>
      <c r="AE20" s="92"/>
      <c r="AF20" s="137"/>
      <c r="AG20" s="91"/>
      <c r="AH20" s="231"/>
      <c r="AI20" s="511"/>
      <c r="AJ20" s="512"/>
      <c r="AK20" s="62"/>
      <c r="AL20" s="62"/>
      <c r="AM20" s="62"/>
      <c r="AN20" s="104"/>
      <c r="AO20" s="91"/>
    </row>
    <row r="21" spans="1:49" s="12" customFormat="1" ht="14.1" customHeight="1">
      <c r="A21" s="507" t="s">
        <v>4</v>
      </c>
      <c r="B21" s="198" t="s">
        <v>162</v>
      </c>
      <c r="C21" s="172" t="s">
        <v>163</v>
      </c>
      <c r="D21" s="227">
        <v>75</v>
      </c>
      <c r="E21" s="228"/>
      <c r="F21" s="228"/>
      <c r="G21" s="143">
        <f>D21/100</f>
        <v>0.75</v>
      </c>
      <c r="H21" s="229">
        <f>(D21*$D$2)/1000</f>
        <v>55.5</v>
      </c>
      <c r="I21" s="230"/>
      <c r="J21" s="198" t="s">
        <v>216</v>
      </c>
      <c r="K21" s="172" t="s">
        <v>217</v>
      </c>
      <c r="L21" s="227">
        <v>75</v>
      </c>
      <c r="M21" s="96"/>
      <c r="N21" s="228"/>
      <c r="O21" s="143">
        <f>L21/100</f>
        <v>0.75</v>
      </c>
      <c r="P21" s="229">
        <f>(L21*$D$2)/1000</f>
        <v>55.5</v>
      </c>
      <c r="Q21" s="230"/>
      <c r="R21" s="184"/>
      <c r="S21" s="172"/>
      <c r="T21" s="173"/>
      <c r="U21" s="62"/>
      <c r="V21" s="62"/>
      <c r="W21" s="92"/>
      <c r="X21" s="110"/>
      <c r="Y21" s="94"/>
      <c r="Z21" s="184" t="s">
        <v>162</v>
      </c>
      <c r="AA21" s="172" t="s">
        <v>163</v>
      </c>
      <c r="AB21" s="173">
        <v>75</v>
      </c>
      <c r="AC21" s="62"/>
      <c r="AD21" s="62"/>
      <c r="AE21" s="92">
        <f>AB21/100</f>
        <v>0.75</v>
      </c>
      <c r="AF21" s="110">
        <f>(AB21*$D$2)/1000</f>
        <v>55.5</v>
      </c>
      <c r="AG21" s="94"/>
      <c r="AH21" s="184" t="s">
        <v>162</v>
      </c>
      <c r="AI21" s="172" t="s">
        <v>163</v>
      </c>
      <c r="AJ21" s="173">
        <v>75</v>
      </c>
      <c r="AK21" s="62"/>
      <c r="AL21" s="62"/>
      <c r="AM21" s="92">
        <f>AJ21/100</f>
        <v>0.75</v>
      </c>
      <c r="AN21" s="110">
        <f>(AJ21*$D$2)/1000</f>
        <v>55.5</v>
      </c>
      <c r="AO21" s="94"/>
    </row>
    <row r="22" spans="1:49" s="12" customFormat="1" ht="14.1" customHeight="1">
      <c r="A22" s="508"/>
      <c r="B22" s="198" t="s">
        <v>164</v>
      </c>
      <c r="C22" s="481" t="s">
        <v>165</v>
      </c>
      <c r="D22" s="93"/>
      <c r="E22" s="93"/>
      <c r="F22" s="93"/>
      <c r="G22" s="92"/>
      <c r="H22" s="104"/>
      <c r="I22" s="91"/>
      <c r="J22" s="198" t="s">
        <v>218</v>
      </c>
      <c r="K22" s="481" t="s">
        <v>165</v>
      </c>
      <c r="L22" s="93"/>
      <c r="M22" s="93"/>
      <c r="N22" s="93"/>
      <c r="O22" s="92"/>
      <c r="P22" s="104"/>
      <c r="Q22" s="91"/>
      <c r="R22" s="184"/>
      <c r="S22" s="481"/>
      <c r="T22" s="93"/>
      <c r="U22" s="93"/>
      <c r="V22" s="93"/>
      <c r="W22" s="92"/>
      <c r="X22" s="104"/>
      <c r="Y22" s="91"/>
      <c r="Z22" s="184" t="s">
        <v>164</v>
      </c>
      <c r="AA22" s="481" t="s">
        <v>165</v>
      </c>
      <c r="AB22" s="93"/>
      <c r="AC22" s="93"/>
      <c r="AD22" s="93"/>
      <c r="AE22" s="92"/>
      <c r="AF22" s="104"/>
      <c r="AG22" s="91"/>
      <c r="AH22" s="184" t="s">
        <v>164</v>
      </c>
      <c r="AI22" s="481" t="s">
        <v>165</v>
      </c>
      <c r="AJ22" s="93"/>
      <c r="AK22" s="93"/>
      <c r="AL22" s="93"/>
      <c r="AM22" s="92"/>
      <c r="AN22" s="104"/>
      <c r="AO22" s="91"/>
    </row>
    <row r="23" spans="1:49" s="12" customFormat="1" ht="14.1" customHeight="1">
      <c r="A23" s="508"/>
      <c r="B23" s="198" t="s">
        <v>219</v>
      </c>
      <c r="C23" s="482"/>
      <c r="D23" s="93"/>
      <c r="E23" s="93"/>
      <c r="F23" s="62"/>
      <c r="G23" s="92"/>
      <c r="H23" s="104"/>
      <c r="I23" s="91"/>
      <c r="J23" s="198" t="s">
        <v>219</v>
      </c>
      <c r="K23" s="482"/>
      <c r="L23" s="173"/>
      <c r="M23" s="93"/>
      <c r="N23" s="62"/>
      <c r="O23" s="92"/>
      <c r="P23" s="104"/>
      <c r="Q23" s="91"/>
      <c r="R23" s="184"/>
      <c r="S23" s="482"/>
      <c r="T23" s="93"/>
      <c r="U23" s="93"/>
      <c r="V23" s="62"/>
      <c r="W23" s="92"/>
      <c r="X23" s="104"/>
      <c r="Y23" s="91"/>
      <c r="Z23" s="184" t="s">
        <v>219</v>
      </c>
      <c r="AA23" s="482"/>
      <c r="AB23" s="93"/>
      <c r="AC23" s="93"/>
      <c r="AD23" s="62"/>
      <c r="AE23" s="92"/>
      <c r="AF23" s="104"/>
      <c r="AG23" s="91"/>
      <c r="AH23" s="184" t="s">
        <v>219</v>
      </c>
      <c r="AI23" s="482"/>
      <c r="AJ23" s="93"/>
      <c r="AK23" s="93"/>
      <c r="AL23" s="62"/>
      <c r="AM23" s="92"/>
      <c r="AN23" s="104"/>
      <c r="AO23" s="91"/>
    </row>
    <row r="24" spans="1:49" s="12" customFormat="1" ht="14.1" customHeight="1">
      <c r="A24" s="509"/>
      <c r="B24" s="96" t="s">
        <v>207</v>
      </c>
      <c r="C24" s="482"/>
      <c r="D24" s="93"/>
      <c r="E24" s="93"/>
      <c r="F24" s="93"/>
      <c r="G24" s="92"/>
      <c r="H24" s="104"/>
      <c r="I24" s="91"/>
      <c r="J24" s="96" t="s">
        <v>207</v>
      </c>
      <c r="K24" s="482"/>
      <c r="L24" s="93"/>
      <c r="M24" s="93"/>
      <c r="N24" s="93"/>
      <c r="O24" s="92"/>
      <c r="P24" s="104"/>
      <c r="Q24" s="91"/>
      <c r="R24" s="185"/>
      <c r="S24" s="482"/>
      <c r="T24" s="93"/>
      <c r="U24" s="93"/>
      <c r="V24" s="93"/>
      <c r="W24" s="92"/>
      <c r="X24" s="104"/>
      <c r="Y24" s="91"/>
      <c r="Z24" s="185" t="s">
        <v>207</v>
      </c>
      <c r="AA24" s="482"/>
      <c r="AB24" s="93"/>
      <c r="AC24" s="93"/>
      <c r="AD24" s="93"/>
      <c r="AE24" s="92"/>
      <c r="AF24" s="104"/>
      <c r="AG24" s="91"/>
      <c r="AH24" s="185" t="s">
        <v>207</v>
      </c>
      <c r="AI24" s="482"/>
      <c r="AJ24" s="93"/>
      <c r="AK24" s="93"/>
      <c r="AL24" s="93"/>
      <c r="AM24" s="92"/>
      <c r="AN24" s="104"/>
      <c r="AO24" s="91"/>
    </row>
    <row r="25" spans="1:49" s="12" customFormat="1" ht="14.1" customHeight="1">
      <c r="A25" s="507" t="s">
        <v>19</v>
      </c>
      <c r="B25" s="251" t="s">
        <v>201</v>
      </c>
      <c r="C25" s="252" t="s">
        <v>187</v>
      </c>
      <c r="D25" s="77">
        <v>10</v>
      </c>
      <c r="E25" s="253">
        <f>D25/90</f>
        <v>0.1111111111111111</v>
      </c>
      <c r="F25" s="92"/>
      <c r="G25" s="92"/>
      <c r="H25" s="110">
        <f>(D25*$D$2)/1000</f>
        <v>7.4</v>
      </c>
      <c r="I25" s="91"/>
      <c r="J25" s="70" t="s">
        <v>261</v>
      </c>
      <c r="K25" s="78" t="s">
        <v>433</v>
      </c>
      <c r="L25" s="74">
        <v>15</v>
      </c>
      <c r="M25" s="71"/>
      <c r="N25" s="74"/>
      <c r="O25" s="77">
        <f>L25/100</f>
        <v>0.15</v>
      </c>
      <c r="P25" s="84">
        <f>(L25*$D$2)/1000</f>
        <v>11.1</v>
      </c>
      <c r="Q25" s="91"/>
      <c r="R25" s="75" t="s">
        <v>222</v>
      </c>
      <c r="S25" s="69" t="s">
        <v>443</v>
      </c>
      <c r="T25" s="74">
        <v>20</v>
      </c>
      <c r="U25" s="77"/>
      <c r="V25" s="77"/>
      <c r="W25" s="92">
        <f>T25/100</f>
        <v>0.2</v>
      </c>
      <c r="X25" s="110">
        <f t="shared" ref="X25:X26" si="1">(T25*$D$2)/1000</f>
        <v>14.8</v>
      </c>
      <c r="Y25" s="91"/>
      <c r="Z25" s="219" t="s">
        <v>168</v>
      </c>
      <c r="AA25" s="252" t="s">
        <v>360</v>
      </c>
      <c r="AB25" s="77">
        <v>15</v>
      </c>
      <c r="AC25" s="253">
        <f>AB25/25</f>
        <v>0.6</v>
      </c>
      <c r="AD25" s="92"/>
      <c r="AE25" s="92"/>
      <c r="AF25" s="137">
        <f>(AB25*$D$2)/1000</f>
        <v>11.1</v>
      </c>
      <c r="AG25" s="91"/>
      <c r="AH25" s="87" t="s">
        <v>224</v>
      </c>
      <c r="AI25" s="69" t="s">
        <v>225</v>
      </c>
      <c r="AJ25" s="173">
        <v>2.5</v>
      </c>
      <c r="AK25" s="62"/>
      <c r="AL25" s="62"/>
      <c r="AM25" s="92">
        <f>AJ25/100</f>
        <v>2.5000000000000001E-2</v>
      </c>
      <c r="AN25" s="110">
        <f>(AJ25*$D$2)/1000</f>
        <v>1.85</v>
      </c>
      <c r="AO25" s="91"/>
      <c r="AQ25" s="327"/>
      <c r="AR25" s="462"/>
      <c r="AS25" s="327"/>
      <c r="AT25" s="312"/>
      <c r="AU25" s="312"/>
      <c r="AV25" s="312"/>
      <c r="AW25" s="350"/>
    </row>
    <row r="26" spans="1:49" s="12" customFormat="1" ht="14.1" customHeight="1">
      <c r="A26" s="508"/>
      <c r="B26" s="254" t="s">
        <v>233</v>
      </c>
      <c r="C26" s="18" t="s">
        <v>365</v>
      </c>
      <c r="D26" s="77">
        <v>20</v>
      </c>
      <c r="E26" s="151"/>
      <c r="F26" s="209">
        <f>D26*0.5/35</f>
        <v>0.2857142857142857</v>
      </c>
      <c r="G26" s="92"/>
      <c r="H26" s="110">
        <f>(D26*$D$2)/1000</f>
        <v>14.8</v>
      </c>
      <c r="I26" s="91"/>
      <c r="J26" s="70" t="s">
        <v>167</v>
      </c>
      <c r="K26" s="69" t="s">
        <v>351</v>
      </c>
      <c r="L26" s="74">
        <v>20</v>
      </c>
      <c r="M26" s="71"/>
      <c r="N26" s="74">
        <f>L26/55</f>
        <v>0.36363636363636365</v>
      </c>
      <c r="O26" s="71"/>
      <c r="P26" s="84">
        <f>(L26*$D$2)/1000</f>
        <v>14.8</v>
      </c>
      <c r="Q26" s="91"/>
      <c r="R26" s="76" t="s">
        <v>230</v>
      </c>
      <c r="S26" s="89" t="s">
        <v>365</v>
      </c>
      <c r="T26" s="74">
        <v>15</v>
      </c>
      <c r="U26" s="95"/>
      <c r="V26" s="93">
        <f>T26*0.5/35</f>
        <v>0.21428571428571427</v>
      </c>
      <c r="W26" s="95"/>
      <c r="X26" s="110">
        <f t="shared" si="1"/>
        <v>11.1</v>
      </c>
      <c r="Y26" s="94"/>
      <c r="Z26" s="220" t="s">
        <v>169</v>
      </c>
      <c r="AA26" s="18" t="s">
        <v>361</v>
      </c>
      <c r="AB26" s="77">
        <v>30</v>
      </c>
      <c r="AC26" s="151"/>
      <c r="AD26" s="209"/>
      <c r="AE26" s="92"/>
      <c r="AF26" s="137">
        <f>(AB26*$D$2)/1000</f>
        <v>22.2</v>
      </c>
      <c r="AG26" s="98"/>
      <c r="AH26" s="85" t="s">
        <v>211</v>
      </c>
      <c r="AI26" s="69" t="s">
        <v>198</v>
      </c>
      <c r="AJ26" s="74">
        <v>10</v>
      </c>
      <c r="AK26" s="95"/>
      <c r="AL26" s="93">
        <f>AJ26/55</f>
        <v>0.18181818181818182</v>
      </c>
      <c r="AM26" s="95"/>
      <c r="AN26" s="110">
        <f>(AJ26*$D$2)/1000</f>
        <v>7.4</v>
      </c>
      <c r="AO26" s="94"/>
      <c r="AQ26" s="327"/>
      <c r="AR26" s="325"/>
      <c r="AS26" s="327"/>
      <c r="AT26" s="312"/>
      <c r="AU26" s="463"/>
      <c r="AV26" s="312"/>
      <c r="AW26" s="350"/>
    </row>
    <row r="27" spans="1:49" s="12" customFormat="1" ht="14.1" customHeight="1">
      <c r="A27" s="508"/>
      <c r="B27" s="254" t="s">
        <v>235</v>
      </c>
      <c r="C27" s="252"/>
      <c r="D27" s="77"/>
      <c r="E27" s="253"/>
      <c r="F27" s="92"/>
      <c r="G27" s="92"/>
      <c r="H27" s="137"/>
      <c r="I27" s="91"/>
      <c r="J27" s="70" t="s">
        <v>234</v>
      </c>
      <c r="K27" s="78" t="s">
        <v>352</v>
      </c>
      <c r="L27" s="74">
        <v>5</v>
      </c>
      <c r="M27" s="71"/>
      <c r="N27" s="74"/>
      <c r="O27" s="77"/>
      <c r="P27" s="84">
        <f>(L27*$D$2)/1000</f>
        <v>3.7</v>
      </c>
      <c r="Q27" s="91"/>
      <c r="R27" s="76" t="s">
        <v>235</v>
      </c>
      <c r="S27" s="89"/>
      <c r="T27" s="74"/>
      <c r="U27" s="77"/>
      <c r="V27" s="77"/>
      <c r="W27" s="77"/>
      <c r="X27" s="229"/>
      <c r="Y27" s="72"/>
      <c r="Z27" s="220" t="s">
        <v>358</v>
      </c>
      <c r="AA27" s="252"/>
      <c r="AB27" s="77"/>
      <c r="AC27" s="253"/>
      <c r="AD27" s="92"/>
      <c r="AE27" s="92"/>
      <c r="AF27" s="137"/>
      <c r="AG27" s="91"/>
      <c r="AH27" s="85" t="s">
        <v>206</v>
      </c>
      <c r="AI27" s="69"/>
      <c r="AJ27" s="74"/>
      <c r="AK27" s="167"/>
      <c r="AL27" s="74"/>
      <c r="AM27" s="92"/>
      <c r="AN27" s="33"/>
      <c r="AO27" s="72"/>
      <c r="AQ27" s="327"/>
      <c r="AR27" s="462"/>
      <c r="AS27" s="327"/>
      <c r="AT27" s="312"/>
      <c r="AU27" s="312"/>
      <c r="AV27" s="312"/>
      <c r="AW27" s="350"/>
    </row>
    <row r="28" spans="1:49" s="12" customFormat="1" ht="14.1" customHeight="1">
      <c r="A28" s="508"/>
      <c r="B28" s="254" t="s">
        <v>238</v>
      </c>
      <c r="C28" s="18"/>
      <c r="D28" s="77"/>
      <c r="E28" s="62"/>
      <c r="F28" s="92"/>
      <c r="G28" s="92"/>
      <c r="H28" s="255"/>
      <c r="I28" s="91"/>
      <c r="J28" s="70" t="s">
        <v>237</v>
      </c>
      <c r="K28" s="15"/>
      <c r="L28" s="259"/>
      <c r="M28" s="260"/>
      <c r="N28" s="140"/>
      <c r="O28" s="142"/>
      <c r="P28" s="84"/>
      <c r="Q28" s="91"/>
      <c r="R28" s="76" t="s">
        <v>238</v>
      </c>
      <c r="S28" s="18"/>
      <c r="T28" s="74"/>
      <c r="U28" s="74"/>
      <c r="V28" s="74"/>
      <c r="W28" s="77"/>
      <c r="X28" s="229"/>
      <c r="Y28" s="114"/>
      <c r="Z28" s="254" t="s">
        <v>359</v>
      </c>
      <c r="AA28" s="18"/>
      <c r="AB28" s="92"/>
      <c r="AC28" s="62"/>
      <c r="AD28" s="151"/>
      <c r="AE28" s="151"/>
      <c r="AF28" s="137"/>
      <c r="AG28" s="91"/>
      <c r="AH28" s="76" t="s">
        <v>202</v>
      </c>
      <c r="AI28" s="69"/>
      <c r="AJ28" s="74"/>
      <c r="AK28" s="167"/>
      <c r="AL28" s="74"/>
      <c r="AM28" s="74"/>
      <c r="AN28" s="84"/>
      <c r="AO28" s="114"/>
      <c r="AQ28" s="327"/>
      <c r="AR28" s="325"/>
      <c r="AS28" s="312"/>
      <c r="AT28" s="354"/>
      <c r="AU28" s="312"/>
      <c r="AV28" s="312"/>
      <c r="AW28" s="350"/>
    </row>
    <row r="29" spans="1:49" s="12" customFormat="1" ht="14.1" customHeight="1">
      <c r="A29" s="508"/>
      <c r="B29" s="254" t="s">
        <v>0</v>
      </c>
      <c r="C29" s="18"/>
      <c r="D29" s="77"/>
      <c r="E29" s="256"/>
      <c r="F29" s="256"/>
      <c r="G29" s="256"/>
      <c r="H29" s="257"/>
      <c r="I29" s="141"/>
      <c r="J29" s="70" t="s">
        <v>0</v>
      </c>
      <c r="K29" s="15"/>
      <c r="L29" s="259"/>
      <c r="M29" s="68"/>
      <c r="N29" s="71"/>
      <c r="O29" s="142"/>
      <c r="P29" s="84"/>
      <c r="Q29" s="98"/>
      <c r="R29" s="76" t="s">
        <v>0</v>
      </c>
      <c r="S29" s="69"/>
      <c r="T29" s="74"/>
      <c r="U29" s="74"/>
      <c r="V29" s="74"/>
      <c r="W29" s="74"/>
      <c r="X29" s="129"/>
      <c r="Y29" s="72"/>
      <c r="Z29" s="254" t="s">
        <v>0</v>
      </c>
      <c r="AA29" s="18"/>
      <c r="AB29" s="92"/>
      <c r="AC29" s="274"/>
      <c r="AD29" s="274"/>
      <c r="AE29" s="77"/>
      <c r="AF29" s="84"/>
      <c r="AG29" s="141"/>
      <c r="AH29" s="76" t="s">
        <v>87</v>
      </c>
      <c r="AI29" s="69"/>
      <c r="AJ29" s="74"/>
      <c r="AK29" s="168"/>
      <c r="AL29" s="74"/>
      <c r="AM29" s="14"/>
      <c r="AN29" s="169"/>
      <c r="AO29" s="72"/>
      <c r="AQ29" s="327"/>
      <c r="AR29" s="325"/>
      <c r="AS29" s="312"/>
      <c r="AT29" s="464"/>
      <c r="AU29" s="464"/>
      <c r="AV29" s="327"/>
      <c r="AW29" s="465"/>
    </row>
    <row r="30" spans="1:49" s="12" customFormat="1" ht="14.1" customHeight="1">
      <c r="A30" s="508"/>
      <c r="B30" s="192"/>
      <c r="C30" s="18"/>
      <c r="D30" s="77"/>
      <c r="E30" s="256"/>
      <c r="F30" s="256"/>
      <c r="G30" s="256"/>
      <c r="H30" s="257"/>
      <c r="I30" s="72"/>
      <c r="J30" s="263"/>
      <c r="K30" s="64" t="s">
        <v>53</v>
      </c>
      <c r="L30" s="65">
        <v>1</v>
      </c>
      <c r="M30" s="74"/>
      <c r="N30" s="74"/>
      <c r="O30" s="92"/>
      <c r="P30" s="110"/>
      <c r="Q30" s="72"/>
      <c r="R30" s="216"/>
      <c r="S30" s="69"/>
      <c r="T30" s="74"/>
      <c r="U30" s="68"/>
      <c r="V30" s="74"/>
      <c r="W30" s="74"/>
      <c r="X30" s="84"/>
      <c r="Y30" s="72"/>
      <c r="Z30" s="192"/>
      <c r="AA30" s="18"/>
      <c r="AB30" s="77"/>
      <c r="AC30" s="256"/>
      <c r="AD30" s="256"/>
      <c r="AE30" s="256"/>
      <c r="AF30" s="257"/>
      <c r="AG30" s="72"/>
      <c r="AH30" s="263"/>
      <c r="AI30" s="18"/>
      <c r="AJ30" s="93"/>
      <c r="AK30" s="74"/>
      <c r="AL30" s="74"/>
      <c r="AM30" s="92"/>
      <c r="AN30" s="110"/>
      <c r="AO30" s="155"/>
      <c r="AQ30" s="351"/>
      <c r="AR30" s="325"/>
      <c r="AS30" s="327"/>
      <c r="AT30" s="466"/>
      <c r="AU30" s="466"/>
      <c r="AV30" s="466"/>
      <c r="AW30" s="467"/>
    </row>
    <row r="31" spans="1:49" s="12" customFormat="1" ht="14.1" customHeight="1">
      <c r="A31" s="509"/>
      <c r="B31" s="107" t="s">
        <v>127</v>
      </c>
      <c r="C31" s="175"/>
      <c r="D31" s="92"/>
      <c r="E31" s="74"/>
      <c r="F31" s="74"/>
      <c r="G31" s="74"/>
      <c r="H31" s="110"/>
      <c r="I31" s="115"/>
      <c r="J31" s="107" t="s">
        <v>66</v>
      </c>
      <c r="K31" s="421" t="s">
        <v>493</v>
      </c>
      <c r="L31" s="412">
        <v>1</v>
      </c>
      <c r="M31" s="26"/>
      <c r="N31" s="26"/>
      <c r="O31" s="26"/>
      <c r="P31" s="32"/>
      <c r="Q31" s="115"/>
      <c r="R31" s="107" t="s">
        <v>66</v>
      </c>
      <c r="S31" s="64"/>
      <c r="T31" s="65"/>
      <c r="U31" s="26"/>
      <c r="V31" s="26"/>
      <c r="W31" s="26"/>
      <c r="X31" s="32"/>
      <c r="Y31" s="115"/>
      <c r="Z31" s="107" t="s">
        <v>66</v>
      </c>
      <c r="AA31" s="64"/>
      <c r="AB31" s="65"/>
      <c r="AC31" s="74"/>
      <c r="AD31" s="74"/>
      <c r="AE31" s="77"/>
      <c r="AF31" s="33"/>
      <c r="AG31" s="72"/>
      <c r="AH31" s="107"/>
      <c r="AI31" s="64"/>
      <c r="AJ31" s="65"/>
      <c r="AK31" s="26"/>
      <c r="AL31" s="26"/>
      <c r="AM31" s="26"/>
      <c r="AN31" s="32"/>
      <c r="AO31" s="141"/>
    </row>
    <row r="32" spans="1:49" s="12" customFormat="1" ht="14.1" customHeight="1">
      <c r="A32" s="245"/>
      <c r="B32" s="79"/>
      <c r="C32" s="116" t="s">
        <v>55</v>
      </c>
      <c r="D32" s="117"/>
      <c r="E32" s="118"/>
      <c r="F32" s="118"/>
      <c r="G32" s="118"/>
      <c r="H32" s="468" t="s">
        <v>485</v>
      </c>
      <c r="I32" s="468" t="s">
        <v>486</v>
      </c>
      <c r="J32" s="79"/>
      <c r="K32" s="116" t="s">
        <v>50</v>
      </c>
      <c r="L32" s="127"/>
      <c r="M32" s="118"/>
      <c r="N32" s="118"/>
      <c r="O32" s="118"/>
      <c r="P32" s="468" t="s">
        <v>485</v>
      </c>
      <c r="Q32" s="468" t="s">
        <v>486</v>
      </c>
      <c r="R32" s="125"/>
      <c r="S32" s="116" t="s">
        <v>50</v>
      </c>
      <c r="T32" s="117"/>
      <c r="U32" s="118"/>
      <c r="V32" s="118"/>
      <c r="W32" s="118"/>
      <c r="X32" s="468" t="s">
        <v>485</v>
      </c>
      <c r="Y32" s="468" t="s">
        <v>486</v>
      </c>
      <c r="Z32" s="20"/>
      <c r="AA32" s="116" t="s">
        <v>50</v>
      </c>
      <c r="AB32" s="117"/>
      <c r="AC32" s="118"/>
      <c r="AD32" s="118"/>
      <c r="AE32" s="118"/>
      <c r="AF32" s="468" t="s">
        <v>485</v>
      </c>
      <c r="AG32" s="468" t="s">
        <v>486</v>
      </c>
      <c r="AH32" s="20"/>
      <c r="AI32" s="116" t="s">
        <v>50</v>
      </c>
      <c r="AJ32" s="117"/>
      <c r="AK32" s="118"/>
      <c r="AL32" s="118"/>
      <c r="AM32" s="118"/>
      <c r="AN32" s="468" t="s">
        <v>485</v>
      </c>
      <c r="AO32" s="468" t="s">
        <v>486</v>
      </c>
    </row>
    <row r="33" spans="1:41" s="12" customFormat="1" ht="14.1" customHeight="1">
      <c r="A33" s="485"/>
      <c r="B33" s="488" t="s">
        <v>56</v>
      </c>
      <c r="C33" s="42" t="s">
        <v>61</v>
      </c>
      <c r="D33" s="99"/>
      <c r="E33" s="119"/>
      <c r="F33" s="119"/>
      <c r="G33" s="119"/>
      <c r="H33" s="50">
        <v>4.5</v>
      </c>
      <c r="I33" s="51">
        <f>SUM(E4:E31)</f>
        <v>5.1111111111111107</v>
      </c>
      <c r="J33" s="490" t="s">
        <v>51</v>
      </c>
      <c r="K33" s="42" t="s">
        <v>63</v>
      </c>
      <c r="L33" s="50"/>
      <c r="M33" s="128"/>
      <c r="N33" s="128"/>
      <c r="O33" s="128"/>
      <c r="P33" s="50">
        <v>4.5</v>
      </c>
      <c r="Q33" s="51">
        <f>SUM(M4:M31)</f>
        <v>5</v>
      </c>
      <c r="R33" s="483" t="s">
        <v>51</v>
      </c>
      <c r="S33" s="42" t="s">
        <v>63</v>
      </c>
      <c r="T33" s="50"/>
      <c r="U33" s="128"/>
      <c r="V33" s="128"/>
      <c r="W33" s="128"/>
      <c r="X33" s="50">
        <v>4.5</v>
      </c>
      <c r="Y33" s="51">
        <f>SUM(U4:U31)</f>
        <v>5.0588235294117645</v>
      </c>
      <c r="Z33" s="483" t="s">
        <v>51</v>
      </c>
      <c r="AA33" s="42" t="s">
        <v>61</v>
      </c>
      <c r="AB33" s="50"/>
      <c r="AC33" s="128"/>
      <c r="AD33" s="128"/>
      <c r="AE33" s="128"/>
      <c r="AF33" s="50">
        <v>4.5</v>
      </c>
      <c r="AG33" s="51">
        <f>SUM(AC4:AC31)</f>
        <v>5.6</v>
      </c>
      <c r="AH33" s="483" t="s">
        <v>51</v>
      </c>
      <c r="AI33" s="42" t="s">
        <v>61</v>
      </c>
      <c r="AJ33" s="50"/>
      <c r="AK33" s="128"/>
      <c r="AL33" s="128"/>
      <c r="AM33" s="128"/>
      <c r="AN33" s="50">
        <v>4.5</v>
      </c>
      <c r="AO33" s="51">
        <f>SUM(AK4:AK31)</f>
        <v>4.7549019607843137</v>
      </c>
    </row>
    <row r="34" spans="1:41" s="16" customFormat="1" ht="14.1" customHeight="1">
      <c r="A34" s="486"/>
      <c r="B34" s="488"/>
      <c r="C34" s="43" t="s">
        <v>62</v>
      </c>
      <c r="D34" s="100"/>
      <c r="E34" s="119"/>
      <c r="F34" s="119"/>
      <c r="G34" s="119"/>
      <c r="H34" s="51">
        <v>2</v>
      </c>
      <c r="I34" s="51">
        <f>SUM(F5:F31)</f>
        <v>2.496428571428571</v>
      </c>
      <c r="J34" s="490"/>
      <c r="K34" s="43" t="s">
        <v>64</v>
      </c>
      <c r="L34" s="51"/>
      <c r="M34" s="128"/>
      <c r="N34" s="128"/>
      <c r="O34" s="128"/>
      <c r="P34" s="51">
        <v>2</v>
      </c>
      <c r="Q34" s="51">
        <f>SUM(N5:N31)</f>
        <v>3.0922077922077924</v>
      </c>
      <c r="R34" s="483"/>
      <c r="S34" s="43" t="s">
        <v>64</v>
      </c>
      <c r="T34" s="51"/>
      <c r="U34" s="128"/>
      <c r="V34" s="128"/>
      <c r="W34" s="128"/>
      <c r="X34" s="51">
        <v>2</v>
      </c>
      <c r="Y34" s="51">
        <f>SUM(V5:V31)</f>
        <v>2.8636363636363638</v>
      </c>
      <c r="Z34" s="483"/>
      <c r="AA34" s="43" t="s">
        <v>62</v>
      </c>
      <c r="AB34" s="51"/>
      <c r="AC34" s="128"/>
      <c r="AD34" s="128"/>
      <c r="AE34" s="128"/>
      <c r="AF34" s="51">
        <v>2</v>
      </c>
      <c r="AG34" s="51">
        <f>SUM(AD5:AD31)</f>
        <v>2.2857142857142856</v>
      </c>
      <c r="AH34" s="483"/>
      <c r="AI34" s="43" t="s">
        <v>62</v>
      </c>
      <c r="AJ34" s="51"/>
      <c r="AK34" s="128"/>
      <c r="AL34" s="128"/>
      <c r="AM34" s="128"/>
      <c r="AN34" s="51">
        <v>2</v>
      </c>
      <c r="AO34" s="51">
        <f>SUM(AL5:AL31)</f>
        <v>2.5532467532467531</v>
      </c>
    </row>
    <row r="35" spans="1:41" s="16" customFormat="1" ht="14.1" customHeight="1">
      <c r="A35" s="486"/>
      <c r="B35" s="488"/>
      <c r="C35" s="44" t="s">
        <v>57</v>
      </c>
      <c r="D35" s="101"/>
      <c r="E35" s="99"/>
      <c r="F35" s="99"/>
      <c r="G35" s="99"/>
      <c r="H35" s="51">
        <f>I35</f>
        <v>1.73</v>
      </c>
      <c r="I35" s="51">
        <f>SUM(G7:G31)</f>
        <v>1.73</v>
      </c>
      <c r="J35" s="490"/>
      <c r="K35" s="44" t="s">
        <v>52</v>
      </c>
      <c r="L35" s="52"/>
      <c r="M35" s="50"/>
      <c r="N35" s="50"/>
      <c r="O35" s="50"/>
      <c r="P35" s="51">
        <f>Q35</f>
        <v>1.5</v>
      </c>
      <c r="Q35" s="51">
        <f>SUM(O7:O31)</f>
        <v>1.5</v>
      </c>
      <c r="R35" s="483"/>
      <c r="S35" s="44" t="s">
        <v>52</v>
      </c>
      <c r="T35" s="52"/>
      <c r="U35" s="50"/>
      <c r="V35" s="50"/>
      <c r="W35" s="50"/>
      <c r="X35" s="51">
        <f>Y35</f>
        <v>1.1499999999999999</v>
      </c>
      <c r="Y35" s="51">
        <f>SUM(W7:W31)</f>
        <v>1.1499999999999999</v>
      </c>
      <c r="Z35" s="483"/>
      <c r="AA35" s="44" t="s">
        <v>52</v>
      </c>
      <c r="AB35" s="52"/>
      <c r="AC35" s="50"/>
      <c r="AD35" s="50"/>
      <c r="AE35" s="50"/>
      <c r="AF35" s="51">
        <f>AG35</f>
        <v>1.7</v>
      </c>
      <c r="AG35" s="51">
        <f>SUM(AE7:AE31)</f>
        <v>1.7</v>
      </c>
      <c r="AH35" s="483"/>
      <c r="AI35" s="44" t="s">
        <v>52</v>
      </c>
      <c r="AJ35" s="52"/>
      <c r="AK35" s="50"/>
      <c r="AL35" s="50"/>
      <c r="AM35" s="50"/>
      <c r="AN35" s="51">
        <f>AO35</f>
        <v>1.4749999999999999</v>
      </c>
      <c r="AO35" s="51">
        <f>SUM(AM7:AM31)</f>
        <v>1.4749999999999999</v>
      </c>
    </row>
    <row r="36" spans="1:41" s="12" customFormat="1" ht="14.1" customHeight="1">
      <c r="A36" s="486"/>
      <c r="B36" s="488"/>
      <c r="C36" s="44" t="s">
        <v>58</v>
      </c>
      <c r="D36" s="101"/>
      <c r="E36" s="100"/>
      <c r="F36" s="100"/>
      <c r="G36" s="100"/>
      <c r="H36" s="51">
        <f>I36</f>
        <v>0</v>
      </c>
      <c r="I36" s="51">
        <f>D31</f>
        <v>0</v>
      </c>
      <c r="J36" s="490"/>
      <c r="K36" s="44" t="s">
        <v>53</v>
      </c>
      <c r="L36" s="52"/>
      <c r="M36" s="51"/>
      <c r="N36" s="51"/>
      <c r="O36" s="51"/>
      <c r="P36" s="51">
        <f>Q36</f>
        <v>1</v>
      </c>
      <c r="Q36" s="51">
        <f>L31</f>
        <v>1</v>
      </c>
      <c r="R36" s="483"/>
      <c r="S36" s="44" t="s">
        <v>53</v>
      </c>
      <c r="T36" s="52"/>
      <c r="U36" s="51"/>
      <c r="V36" s="51"/>
      <c r="W36" s="51"/>
      <c r="X36" s="51">
        <f>Y36</f>
        <v>0</v>
      </c>
      <c r="Y36" s="51">
        <f>T31</f>
        <v>0</v>
      </c>
      <c r="Z36" s="483"/>
      <c r="AA36" s="44" t="s">
        <v>53</v>
      </c>
      <c r="AB36" s="52"/>
      <c r="AC36" s="51"/>
      <c r="AD36" s="51"/>
      <c r="AE36" s="51"/>
      <c r="AF36" s="51">
        <f>AG36</f>
        <v>0</v>
      </c>
      <c r="AG36" s="51">
        <f>AB31</f>
        <v>0</v>
      </c>
      <c r="AH36" s="483"/>
      <c r="AI36" s="44" t="s">
        <v>53</v>
      </c>
      <c r="AJ36" s="52"/>
      <c r="AK36" s="51"/>
      <c r="AL36" s="51"/>
      <c r="AM36" s="51"/>
      <c r="AN36" s="51">
        <f>AO36</f>
        <v>0</v>
      </c>
      <c r="AO36" s="51">
        <f>AJ31</f>
        <v>0</v>
      </c>
    </row>
    <row r="37" spans="1:41" s="12" customFormat="1" ht="14.1" customHeight="1">
      <c r="A37" s="486"/>
      <c r="B37" s="488"/>
      <c r="C37" s="42" t="s">
        <v>60</v>
      </c>
      <c r="D37" s="101"/>
      <c r="E37" s="101"/>
      <c r="F37" s="101"/>
      <c r="G37" s="101"/>
      <c r="H37" s="51">
        <f>I37</f>
        <v>0</v>
      </c>
      <c r="I37" s="51">
        <v>0</v>
      </c>
      <c r="J37" s="490"/>
      <c r="K37" s="42" t="s">
        <v>60</v>
      </c>
      <c r="L37" s="52"/>
      <c r="M37" s="52"/>
      <c r="N37" s="52"/>
      <c r="O37" s="52"/>
      <c r="P37" s="51">
        <f>Q37</f>
        <v>1</v>
      </c>
      <c r="Q37" s="51">
        <v>1</v>
      </c>
      <c r="R37" s="483"/>
      <c r="S37" s="42" t="s">
        <v>60</v>
      </c>
      <c r="T37" s="52"/>
      <c r="U37" s="52"/>
      <c r="V37" s="52"/>
      <c r="W37" s="52"/>
      <c r="X37" s="51">
        <f>Y37</f>
        <v>0</v>
      </c>
      <c r="Y37" s="51">
        <v>0</v>
      </c>
      <c r="Z37" s="483"/>
      <c r="AA37" s="42" t="s">
        <v>60</v>
      </c>
      <c r="AB37" s="52"/>
      <c r="AC37" s="52"/>
      <c r="AD37" s="52"/>
      <c r="AE37" s="52"/>
      <c r="AF37" s="51">
        <f>AG37</f>
        <v>0</v>
      </c>
      <c r="AG37" s="51">
        <v>0</v>
      </c>
      <c r="AH37" s="483"/>
      <c r="AI37" s="42" t="s">
        <v>96</v>
      </c>
      <c r="AJ37" s="52"/>
      <c r="AK37" s="52"/>
      <c r="AL37" s="52"/>
      <c r="AM37" s="52"/>
      <c r="AN37" s="51">
        <f>AO37</f>
        <v>0</v>
      </c>
      <c r="AO37" s="51">
        <v>0</v>
      </c>
    </row>
    <row r="38" spans="1:41" s="12" customFormat="1" ht="14.1" customHeight="1">
      <c r="A38" s="486"/>
      <c r="B38" s="488"/>
      <c r="C38" s="42" t="s">
        <v>86</v>
      </c>
      <c r="D38" s="101"/>
      <c r="E38" s="101"/>
      <c r="F38" s="101"/>
      <c r="G38" s="101"/>
      <c r="H38" s="51">
        <v>2.5</v>
      </c>
      <c r="I38" s="51">
        <v>2.5</v>
      </c>
      <c r="J38" s="490"/>
      <c r="K38" s="42" t="s">
        <v>86</v>
      </c>
      <c r="L38" s="52"/>
      <c r="M38" s="52"/>
      <c r="N38" s="52"/>
      <c r="O38" s="52"/>
      <c r="P38" s="51">
        <v>2.5</v>
      </c>
      <c r="Q38" s="51">
        <v>2.5</v>
      </c>
      <c r="R38" s="483"/>
      <c r="S38" s="42" t="s">
        <v>86</v>
      </c>
      <c r="T38" s="52"/>
      <c r="U38" s="52"/>
      <c r="V38" s="52"/>
      <c r="W38" s="52"/>
      <c r="X38" s="51">
        <v>2.5</v>
      </c>
      <c r="Y38" s="51">
        <v>2.5</v>
      </c>
      <c r="Z38" s="483"/>
      <c r="AA38" s="42" t="s">
        <v>85</v>
      </c>
      <c r="AB38" s="52"/>
      <c r="AC38" s="52"/>
      <c r="AD38" s="52"/>
      <c r="AE38" s="52"/>
      <c r="AF38" s="51">
        <v>2.5</v>
      </c>
      <c r="AG38" s="51">
        <v>2.5</v>
      </c>
      <c r="AH38" s="483"/>
      <c r="AI38" s="42" t="s">
        <v>86</v>
      </c>
      <c r="AJ38" s="52"/>
      <c r="AK38" s="52"/>
      <c r="AL38" s="52"/>
      <c r="AM38" s="52"/>
      <c r="AN38" s="51">
        <v>2.5</v>
      </c>
      <c r="AO38" s="51">
        <v>2.5</v>
      </c>
    </row>
    <row r="39" spans="1:41" s="12" customFormat="1" ht="14.1" customHeight="1">
      <c r="A39" s="487"/>
      <c r="B39" s="489"/>
      <c r="C39" s="44" t="s">
        <v>59</v>
      </c>
      <c r="D39" s="101"/>
      <c r="E39" s="101"/>
      <c r="F39" s="101"/>
      <c r="G39" s="101"/>
      <c r="H39" s="53">
        <f>(H33*70)+(H34*75)+(H35*25)+(H36*60)+(H37*150)+(H38*45)</f>
        <v>620.75</v>
      </c>
      <c r="I39" s="53">
        <f>(I33*70)+(I34*75)+(I35*25)+(I36*60)+(I37*150)+(I38*45)</f>
        <v>700.7599206349206</v>
      </c>
      <c r="J39" s="491"/>
      <c r="K39" s="44" t="s">
        <v>37</v>
      </c>
      <c r="L39" s="52"/>
      <c r="M39" s="52"/>
      <c r="N39" s="52"/>
      <c r="O39" s="52"/>
      <c r="P39" s="53">
        <f>(P33*70)+(P34*75)+(P35*25)+(P36*60)+(P37*150)+(P38*45)</f>
        <v>825</v>
      </c>
      <c r="Q39" s="53">
        <f>(Q33*70)+(Q34*75)+(Q35*25)+(Q36*60)+(Q37*150)+(Q38*45)</f>
        <v>941.91558441558436</v>
      </c>
      <c r="R39" s="484"/>
      <c r="S39" s="44" t="s">
        <v>37</v>
      </c>
      <c r="T39" s="52"/>
      <c r="U39" s="52"/>
      <c r="V39" s="52"/>
      <c r="W39" s="52"/>
      <c r="X39" s="53">
        <f>(X33*70)+(X34*75)+(X35*25)+(X36*60)+(X37*150)+(X38*45)</f>
        <v>606.25</v>
      </c>
      <c r="Y39" s="53">
        <f>(Y33*70)+(Y34*75)+(Y35*25)+(Y36*60)+(Y37*150)+(Y38*45)</f>
        <v>710.14037433155079</v>
      </c>
      <c r="Z39" s="484"/>
      <c r="AA39" s="44" t="s">
        <v>37</v>
      </c>
      <c r="AB39" s="52"/>
      <c r="AC39" s="52"/>
      <c r="AD39" s="52"/>
      <c r="AE39" s="52"/>
      <c r="AF39" s="53">
        <f>(AF33*70)+(AF34*75)+(AF35*25)+(AF36*60)+(AF37*150)+(AF38*45)</f>
        <v>620</v>
      </c>
      <c r="AG39" s="53">
        <f>(AG33*70)+(AG34*75)+(AG35*25)+(AG36*60)+(AG37*150)+(AG38*45)</f>
        <v>718.42857142857144</v>
      </c>
      <c r="AH39" s="484"/>
      <c r="AI39" s="44" t="s">
        <v>37</v>
      </c>
      <c r="AJ39" s="52"/>
      <c r="AK39" s="52"/>
      <c r="AL39" s="52"/>
      <c r="AM39" s="52"/>
      <c r="AN39" s="53">
        <f>(AN33*70)+(AN34*75)+(AN35*25)+(AN36*60)+(AN37*150)+(AN38*45)</f>
        <v>614.375</v>
      </c>
      <c r="AO39" s="53">
        <f>(AO33*70)+(AO34*75)+(AO35*25)+(AO36*60)+(AO37*150)+(AO38*45)</f>
        <v>673.71164374840839</v>
      </c>
    </row>
    <row r="40" spans="1:41" ht="6.75" customHeight="1">
      <c r="C40" s="48"/>
      <c r="F40" s="5"/>
      <c r="G40" s="5"/>
      <c r="K40" s="48"/>
      <c r="AA40" s="48"/>
      <c r="AB40"/>
      <c r="AC40"/>
      <c r="AI40" s="48"/>
    </row>
    <row r="41" spans="1:41" ht="19.5" customHeight="1">
      <c r="C41" s="48" t="s">
        <v>47</v>
      </c>
      <c r="F41" s="5"/>
      <c r="G41" s="5"/>
      <c r="K41" s="48" t="s">
        <v>54</v>
      </c>
      <c r="S41" s="12" t="s">
        <v>48</v>
      </c>
      <c r="AA41" s="48"/>
      <c r="AB41"/>
      <c r="AC41"/>
      <c r="AI41" s="48"/>
    </row>
    <row r="42" spans="1:41" ht="18.75" customHeight="1">
      <c r="C42" s="501" t="s">
        <v>81</v>
      </c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AA42" s="48"/>
      <c r="AB42"/>
      <c r="AC42"/>
      <c r="AI42" s="48"/>
    </row>
    <row r="43" spans="1:41" ht="14.1" customHeight="1">
      <c r="T43" s="5"/>
      <c r="U43" s="5"/>
      <c r="AB43"/>
      <c r="AC43"/>
      <c r="AH43"/>
      <c r="AI43"/>
      <c r="AN43"/>
    </row>
    <row r="44" spans="1:41" ht="14.1" customHeight="1">
      <c r="T44" s="5"/>
      <c r="U44" s="5"/>
      <c r="AB44"/>
      <c r="AC44"/>
      <c r="AH44"/>
      <c r="AI44"/>
      <c r="AN44"/>
    </row>
    <row r="45" spans="1:41" ht="14.1" customHeight="1">
      <c r="T45" s="5"/>
      <c r="U45" s="5"/>
      <c r="AB45"/>
      <c r="AC45"/>
      <c r="AH45"/>
      <c r="AI45"/>
      <c r="AN45"/>
    </row>
    <row r="46" spans="1:41" ht="14.1" customHeight="1">
      <c r="T46" s="5"/>
      <c r="U46" s="5"/>
      <c r="AB46"/>
      <c r="AC46"/>
      <c r="AH46"/>
      <c r="AI46"/>
      <c r="AN46"/>
    </row>
    <row r="47" spans="1:41" ht="14.1" customHeight="1">
      <c r="T47" s="5"/>
      <c r="U47" s="5"/>
      <c r="AB47"/>
      <c r="AC47"/>
      <c r="AH47"/>
      <c r="AI47"/>
      <c r="AN47"/>
    </row>
  </sheetData>
  <mergeCells count="28">
    <mergeCell ref="J5:J7"/>
    <mergeCell ref="AI20:AJ20"/>
    <mergeCell ref="AA22:AA24"/>
    <mergeCell ref="AI22:AI24"/>
    <mergeCell ref="A15:A20"/>
    <mergeCell ref="K22:K24"/>
    <mergeCell ref="AH33:AH39"/>
    <mergeCell ref="A33:A39"/>
    <mergeCell ref="B33:B39"/>
    <mergeCell ref="J33:J39"/>
    <mergeCell ref="R33:R39"/>
    <mergeCell ref="Z33:Z39"/>
    <mergeCell ref="C42:O42"/>
    <mergeCell ref="A25:A31"/>
    <mergeCell ref="C22:C24"/>
    <mergeCell ref="S22:S24"/>
    <mergeCell ref="D1:J1"/>
    <mergeCell ref="S3:T3"/>
    <mergeCell ref="C3:D3"/>
    <mergeCell ref="K2:AO2"/>
    <mergeCell ref="AI3:AJ3"/>
    <mergeCell ref="D2:E2"/>
    <mergeCell ref="A3:A4"/>
    <mergeCell ref="AA3:AB3"/>
    <mergeCell ref="K3:L3"/>
    <mergeCell ref="A21:A24"/>
    <mergeCell ref="A5:A7"/>
    <mergeCell ref="A8:A1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5517"/>
  <sheetViews>
    <sheetView zoomScaleNormal="100" workbookViewId="0">
      <selection activeCell="J5" sqref="J5:P7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10.875" hidden="1" customWidth="1"/>
    <col min="6" max="6" width="10.875" style="5" hidden="1" customWidth="1"/>
    <col min="7" max="7" width="4.625" style="5" hidden="1" customWidth="1"/>
    <col min="8" max="8" width="3.625" style="37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37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37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37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37" customWidth="1"/>
    <col min="41" max="41" width="4.625" customWidth="1"/>
  </cols>
  <sheetData>
    <row r="1" spans="1:41" ht="19.5" customHeight="1">
      <c r="A1" s="8"/>
      <c r="B1" s="8"/>
      <c r="C1" s="8"/>
      <c r="D1" s="492" t="s">
        <v>17</v>
      </c>
      <c r="E1" s="492"/>
      <c r="F1" s="492"/>
      <c r="G1" s="492"/>
      <c r="H1" s="492"/>
      <c r="I1" s="492"/>
      <c r="J1" s="492"/>
      <c r="K1" s="5" t="s">
        <v>487</v>
      </c>
      <c r="L1" t="s">
        <v>441</v>
      </c>
      <c r="S1" s="7"/>
      <c r="Z1" s="8"/>
      <c r="AA1" s="8"/>
      <c r="AB1" s="8"/>
      <c r="AC1" s="8"/>
      <c r="AD1" s="8"/>
      <c r="AE1" s="8"/>
      <c r="AG1" s="8"/>
      <c r="AH1" s="8"/>
      <c r="AI1" s="8"/>
      <c r="AJ1" s="8"/>
      <c r="AK1" s="8"/>
      <c r="AL1" s="8"/>
      <c r="AM1" s="8"/>
      <c r="AO1" s="8"/>
    </row>
    <row r="2" spans="1:41" ht="14.1" customHeight="1">
      <c r="A2" s="2" t="s">
        <v>14</v>
      </c>
      <c r="B2" s="1" t="s">
        <v>29</v>
      </c>
      <c r="C2" s="4" t="s">
        <v>1</v>
      </c>
      <c r="D2" s="493">
        <v>740</v>
      </c>
      <c r="E2" s="493"/>
      <c r="F2" s="34"/>
      <c r="G2" s="34"/>
      <c r="H2" s="34"/>
      <c r="I2" s="34"/>
      <c r="J2" s="35"/>
      <c r="K2" s="494" t="s">
        <v>310</v>
      </c>
      <c r="L2" s="495"/>
      <c r="M2" s="495"/>
      <c r="N2" s="495"/>
      <c r="O2" s="495"/>
      <c r="P2" s="495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</row>
    <row r="3" spans="1:41" s="12" customFormat="1" ht="14.1" customHeight="1">
      <c r="A3" s="496" t="s">
        <v>6</v>
      </c>
      <c r="B3" s="13"/>
      <c r="C3" s="17">
        <v>45746</v>
      </c>
      <c r="D3" s="17"/>
      <c r="E3" s="17"/>
      <c r="F3" s="17"/>
      <c r="G3" s="17"/>
      <c r="H3" s="33"/>
      <c r="I3" s="13"/>
      <c r="J3" s="13"/>
      <c r="K3" s="17">
        <f>C3+1</f>
        <v>45747</v>
      </c>
      <c r="L3" s="17"/>
      <c r="M3" s="17"/>
      <c r="N3" s="17"/>
      <c r="O3" s="17"/>
      <c r="P3" s="33"/>
      <c r="Q3" s="13" t="s">
        <v>126</v>
      </c>
      <c r="R3" s="123"/>
      <c r="S3" s="17">
        <f>C3+2</f>
        <v>45748</v>
      </c>
      <c r="T3" s="17"/>
      <c r="U3" s="17"/>
      <c r="V3" s="17"/>
      <c r="W3" s="17"/>
      <c r="X3" s="33"/>
      <c r="Y3" s="13" t="s">
        <v>119</v>
      </c>
      <c r="Z3" s="123"/>
      <c r="AA3" s="497">
        <f>C3+3</f>
        <v>45749</v>
      </c>
      <c r="AB3" s="497"/>
      <c r="AC3" s="17"/>
      <c r="AD3" s="17"/>
      <c r="AE3" s="17"/>
      <c r="AF3" s="33"/>
      <c r="AG3" s="13" t="s">
        <v>120</v>
      </c>
      <c r="AH3" s="123"/>
      <c r="AI3" s="497">
        <f>K3+3</f>
        <v>45750</v>
      </c>
      <c r="AJ3" s="497"/>
      <c r="AK3" s="17"/>
      <c r="AL3" s="17"/>
      <c r="AM3" s="17"/>
      <c r="AN3" s="33"/>
      <c r="AO3" s="13" t="s">
        <v>121</v>
      </c>
    </row>
    <row r="4" spans="1:41" s="12" customFormat="1" ht="14.1" customHeight="1">
      <c r="A4" s="496"/>
      <c r="B4" s="13" t="s">
        <v>11</v>
      </c>
      <c r="C4" s="13" t="s">
        <v>12</v>
      </c>
      <c r="D4" s="13" t="s">
        <v>15</v>
      </c>
      <c r="E4" s="13" t="s">
        <v>31</v>
      </c>
      <c r="F4" s="13" t="s">
        <v>32</v>
      </c>
      <c r="G4" s="13" t="s">
        <v>35</v>
      </c>
      <c r="H4" s="33" t="s">
        <v>30</v>
      </c>
      <c r="I4" s="13" t="s">
        <v>49</v>
      </c>
      <c r="J4" s="13" t="s">
        <v>11</v>
      </c>
      <c r="K4" s="13" t="s">
        <v>12</v>
      </c>
      <c r="L4" s="13" t="s">
        <v>15</v>
      </c>
      <c r="M4" s="13" t="s">
        <v>31</v>
      </c>
      <c r="N4" s="13" t="s">
        <v>32</v>
      </c>
      <c r="O4" s="13" t="s">
        <v>35</v>
      </c>
      <c r="P4" s="33" t="s">
        <v>30</v>
      </c>
      <c r="Q4" s="13" t="s">
        <v>49</v>
      </c>
      <c r="R4" s="123" t="s">
        <v>11</v>
      </c>
      <c r="S4" s="13" t="s">
        <v>12</v>
      </c>
      <c r="T4" s="13" t="s">
        <v>15</v>
      </c>
      <c r="U4" s="13" t="s">
        <v>31</v>
      </c>
      <c r="V4" s="13" t="s">
        <v>32</v>
      </c>
      <c r="W4" s="13" t="s">
        <v>35</v>
      </c>
      <c r="X4" s="33" t="s">
        <v>30</v>
      </c>
      <c r="Y4" s="13" t="s">
        <v>49</v>
      </c>
      <c r="Z4" s="123" t="s">
        <v>11</v>
      </c>
      <c r="AA4" s="13" t="s">
        <v>12</v>
      </c>
      <c r="AB4" s="13" t="s">
        <v>15</v>
      </c>
      <c r="AC4" s="13" t="s">
        <v>31</v>
      </c>
      <c r="AD4" s="13" t="s">
        <v>32</v>
      </c>
      <c r="AE4" s="13" t="s">
        <v>35</v>
      </c>
      <c r="AF4" s="33" t="s">
        <v>30</v>
      </c>
      <c r="AG4" s="13" t="s">
        <v>49</v>
      </c>
      <c r="AH4" s="123" t="s">
        <v>11</v>
      </c>
      <c r="AI4" s="13" t="s">
        <v>12</v>
      </c>
      <c r="AJ4" s="13" t="s">
        <v>15</v>
      </c>
      <c r="AK4" s="13" t="s">
        <v>31</v>
      </c>
      <c r="AL4" s="13" t="s">
        <v>32</v>
      </c>
      <c r="AM4" s="13" t="s">
        <v>35</v>
      </c>
      <c r="AN4" s="33" t="s">
        <v>30</v>
      </c>
      <c r="AO4" s="13" t="s">
        <v>49</v>
      </c>
    </row>
    <row r="5" spans="1:41" s="12" customFormat="1" ht="14.1" customHeight="1">
      <c r="A5" s="502" t="s">
        <v>13</v>
      </c>
      <c r="B5" s="106" t="s">
        <v>72</v>
      </c>
      <c r="C5" s="103" t="s">
        <v>102</v>
      </c>
      <c r="D5" s="415">
        <v>100</v>
      </c>
      <c r="E5" s="74">
        <f>D5/20</f>
        <v>5</v>
      </c>
      <c r="F5" s="13"/>
      <c r="G5" s="13"/>
      <c r="H5" s="110">
        <f>(D5*$D$2)/1000</f>
        <v>74</v>
      </c>
      <c r="I5" s="134"/>
      <c r="J5" s="498" t="s">
        <v>496</v>
      </c>
      <c r="K5" s="120" t="s">
        <v>102</v>
      </c>
      <c r="L5" s="121">
        <v>80</v>
      </c>
      <c r="M5" s="74">
        <f>L5/20</f>
        <v>4</v>
      </c>
      <c r="N5" s="13"/>
      <c r="O5" s="13"/>
      <c r="P5" s="110">
        <f>(L5*$D$2)/1000</f>
        <v>59.2</v>
      </c>
      <c r="Q5" s="72"/>
      <c r="R5" s="80"/>
      <c r="S5" s="282"/>
      <c r="T5" s="225"/>
      <c r="U5" s="74"/>
      <c r="V5" s="13"/>
      <c r="W5" s="13"/>
      <c r="X5" s="110"/>
      <c r="Y5" s="134"/>
      <c r="Z5" s="80"/>
      <c r="AA5" s="120"/>
      <c r="AB5" s="121"/>
      <c r="AC5" s="74"/>
      <c r="AD5" s="13"/>
      <c r="AE5" s="13"/>
      <c r="AF5" s="110"/>
      <c r="AG5" s="72"/>
      <c r="AH5" s="80"/>
      <c r="AI5" s="120"/>
      <c r="AJ5" s="121"/>
      <c r="AK5" s="74"/>
      <c r="AL5" s="13"/>
      <c r="AM5" s="13"/>
      <c r="AN5" s="110"/>
      <c r="AO5" s="72"/>
    </row>
    <row r="6" spans="1:41" s="12" customFormat="1" ht="14.1" customHeight="1">
      <c r="A6" s="502"/>
      <c r="B6" s="322" t="s">
        <v>104</v>
      </c>
      <c r="C6" s="89"/>
      <c r="D6" s="273"/>
      <c r="E6" s="74"/>
      <c r="F6" s="74"/>
      <c r="G6" s="77"/>
      <c r="H6" s="114"/>
      <c r="I6" s="135"/>
      <c r="J6" s="499"/>
      <c r="K6" s="81" t="s">
        <v>495</v>
      </c>
      <c r="L6" s="82">
        <v>20</v>
      </c>
      <c r="M6" s="74">
        <f>L6/20</f>
        <v>1</v>
      </c>
      <c r="N6" s="74"/>
      <c r="O6" s="13"/>
      <c r="P6" s="110">
        <f>(L6*$D$2)/1000</f>
        <v>14.8</v>
      </c>
      <c r="Q6" s="114"/>
      <c r="R6" s="73"/>
      <c r="S6" s="81"/>
      <c r="T6" s="82"/>
      <c r="U6" s="74"/>
      <c r="V6" s="74"/>
      <c r="W6" s="77"/>
      <c r="X6" s="114"/>
      <c r="Y6" s="72"/>
      <c r="Z6" s="73"/>
      <c r="AA6" s="81"/>
      <c r="AB6" s="82"/>
      <c r="AC6" s="74"/>
      <c r="AD6" s="74"/>
      <c r="AE6" s="13"/>
      <c r="AF6" s="110"/>
      <c r="AG6" s="114"/>
      <c r="AH6" s="73"/>
      <c r="AI6" s="81"/>
      <c r="AJ6" s="82"/>
      <c r="AK6" s="74"/>
      <c r="AL6" s="74"/>
      <c r="AM6" s="77"/>
      <c r="AN6" s="110"/>
      <c r="AO6" s="135"/>
    </row>
    <row r="7" spans="1:41" s="12" customFormat="1" ht="14.1" customHeight="1">
      <c r="A7" s="502"/>
      <c r="B7" s="96" t="s">
        <v>98</v>
      </c>
      <c r="C7" s="89"/>
      <c r="D7" s="273"/>
      <c r="E7" s="13"/>
      <c r="F7" s="13"/>
      <c r="G7" s="13"/>
      <c r="H7" s="72"/>
      <c r="I7" s="135"/>
      <c r="J7" s="500"/>
      <c r="K7" s="6"/>
      <c r="L7" s="13"/>
      <c r="M7" s="13"/>
      <c r="N7" s="13"/>
      <c r="O7" s="13"/>
      <c r="P7" s="33"/>
      <c r="Q7" s="114"/>
      <c r="R7" s="19"/>
      <c r="S7" s="6"/>
      <c r="T7" s="31"/>
      <c r="U7" s="13"/>
      <c r="V7" s="13"/>
      <c r="W7" s="13"/>
      <c r="X7" s="72"/>
      <c r="Y7" s="72"/>
      <c r="Z7" s="19"/>
      <c r="AA7" s="6"/>
      <c r="AB7" s="13"/>
      <c r="AC7" s="13"/>
      <c r="AD7" s="13"/>
      <c r="AE7" s="13"/>
      <c r="AF7" s="33"/>
      <c r="AG7" s="114"/>
      <c r="AH7" s="19"/>
      <c r="AI7" s="6"/>
      <c r="AJ7" s="31"/>
      <c r="AK7" s="13"/>
      <c r="AL7" s="13"/>
      <c r="AM7" s="13"/>
      <c r="AN7" s="72"/>
      <c r="AO7" s="135"/>
    </row>
    <row r="8" spans="1:41" s="12" customFormat="1" ht="14.1" customHeight="1">
      <c r="A8" s="502" t="s">
        <v>2</v>
      </c>
      <c r="B8" s="75" t="s">
        <v>366</v>
      </c>
      <c r="C8" s="89" t="s">
        <v>367</v>
      </c>
      <c r="D8" s="93">
        <v>70</v>
      </c>
      <c r="E8" s="272"/>
      <c r="F8" s="93">
        <f>D8/35</f>
        <v>2</v>
      </c>
      <c r="G8" s="151"/>
      <c r="H8" s="110">
        <f>(D8*$D$2)/1000</f>
        <v>51.8</v>
      </c>
      <c r="I8" s="94"/>
      <c r="J8" s="58" t="s">
        <v>91</v>
      </c>
      <c r="K8" s="89" t="s">
        <v>151</v>
      </c>
      <c r="L8" s="93">
        <v>90</v>
      </c>
      <c r="M8" s="186"/>
      <c r="N8" s="96">
        <f>L8*0.8/35</f>
        <v>2.0571428571428569</v>
      </c>
      <c r="O8" s="187"/>
      <c r="P8" s="104">
        <f>(L8*$D$2)/1000</f>
        <v>66.599999999999994</v>
      </c>
      <c r="Q8" s="94"/>
      <c r="R8" s="58"/>
      <c r="S8" s="89"/>
      <c r="T8" s="93"/>
      <c r="U8" s="188"/>
      <c r="V8" s="145"/>
      <c r="W8" s="182"/>
      <c r="X8" s="88"/>
      <c r="Y8" s="283"/>
      <c r="Z8" s="75"/>
      <c r="AA8" s="69"/>
      <c r="AB8" s="74"/>
      <c r="AC8" s="136"/>
      <c r="AD8" s="136"/>
      <c r="AE8" s="136"/>
      <c r="AF8" s="110"/>
      <c r="AG8" s="94"/>
      <c r="AH8" s="75"/>
      <c r="AI8" s="89"/>
      <c r="AJ8" s="93"/>
      <c r="AK8" s="272"/>
      <c r="AL8" s="93"/>
      <c r="AM8" s="151"/>
      <c r="AN8" s="110"/>
      <c r="AO8" s="94"/>
    </row>
    <row r="9" spans="1:41" s="12" customFormat="1" ht="14.1" customHeight="1">
      <c r="A9" s="502"/>
      <c r="B9" s="76" t="s">
        <v>179</v>
      </c>
      <c r="C9" s="89" t="s">
        <v>178</v>
      </c>
      <c r="D9" s="93">
        <v>15</v>
      </c>
      <c r="E9" s="277"/>
      <c r="F9" s="93"/>
      <c r="G9" s="92"/>
      <c r="H9" s="110">
        <f>(D9*$D$2)/1000</f>
        <v>11.1</v>
      </c>
      <c r="I9" s="91"/>
      <c r="J9" s="97" t="s">
        <v>92</v>
      </c>
      <c r="K9" s="89" t="s">
        <v>93</v>
      </c>
      <c r="L9" s="93">
        <v>2</v>
      </c>
      <c r="M9" s="136"/>
      <c r="N9" s="136"/>
      <c r="O9" s="90"/>
      <c r="P9" s="104">
        <f>(L9*$D$2)/1000</f>
        <v>1.48</v>
      </c>
      <c r="Q9" s="91"/>
      <c r="R9" s="97"/>
      <c r="S9" s="89"/>
      <c r="T9" s="93"/>
      <c r="U9" s="152"/>
      <c r="V9" s="151"/>
      <c r="W9" s="143"/>
      <c r="X9" s="88"/>
      <c r="Y9" s="91"/>
      <c r="Z9" s="76"/>
      <c r="AA9" s="361"/>
      <c r="AB9" s="359"/>
      <c r="AC9" s="362"/>
      <c r="AD9" s="363"/>
      <c r="AE9" s="364"/>
      <c r="AF9" s="360"/>
      <c r="AG9" s="91"/>
      <c r="AH9" s="76"/>
      <c r="AI9" s="89"/>
      <c r="AJ9" s="93"/>
      <c r="AK9" s="277"/>
      <c r="AL9" s="93"/>
      <c r="AM9" s="92"/>
      <c r="AN9" s="110"/>
      <c r="AO9" s="91"/>
    </row>
    <row r="10" spans="1:41" s="12" customFormat="1" ht="14.1" customHeight="1">
      <c r="A10" s="502"/>
      <c r="B10" s="76" t="s">
        <v>157</v>
      </c>
      <c r="C10" s="89" t="s">
        <v>368</v>
      </c>
      <c r="D10" s="93">
        <v>10</v>
      </c>
      <c r="E10" s="272"/>
      <c r="F10" s="136"/>
      <c r="G10" s="92"/>
      <c r="H10" s="110">
        <f>(D10*$D$2)/1000</f>
        <v>7.4</v>
      </c>
      <c r="I10" s="91"/>
      <c r="J10" s="97" t="s">
        <v>152</v>
      </c>
      <c r="K10" s="89" t="s">
        <v>276</v>
      </c>
      <c r="L10" s="93">
        <v>35</v>
      </c>
      <c r="M10" s="136"/>
      <c r="N10" s="136"/>
      <c r="O10" s="92">
        <f>L10/100</f>
        <v>0.35</v>
      </c>
      <c r="P10" s="104">
        <f>(L10*$D$2)/1000</f>
        <v>25.9</v>
      </c>
      <c r="Q10" s="91"/>
      <c r="R10" s="97"/>
      <c r="S10" s="89"/>
      <c r="T10" s="173"/>
      <c r="U10" s="96"/>
      <c r="V10" s="96"/>
      <c r="W10" s="143"/>
      <c r="X10" s="88"/>
      <c r="Y10" s="189"/>
      <c r="Z10" s="76"/>
      <c r="AA10" s="361"/>
      <c r="AB10" s="359"/>
      <c r="AC10" s="362"/>
      <c r="AD10" s="363"/>
      <c r="AE10" s="364"/>
      <c r="AF10" s="360"/>
      <c r="AG10" s="189"/>
      <c r="AH10" s="76"/>
      <c r="AI10" s="89"/>
      <c r="AJ10" s="93"/>
      <c r="AK10" s="272"/>
      <c r="AL10" s="136"/>
      <c r="AM10" s="92"/>
      <c r="AN10" s="110"/>
      <c r="AO10" s="189"/>
    </row>
    <row r="11" spans="1:41" s="12" customFormat="1" ht="14.1" customHeight="1">
      <c r="A11" s="502"/>
      <c r="B11" s="76" t="s">
        <v>210</v>
      </c>
      <c r="C11" s="89"/>
      <c r="D11" s="93"/>
      <c r="E11" s="272"/>
      <c r="F11" s="96"/>
      <c r="G11" s="191"/>
      <c r="H11" s="110">
        <f>(D11*$D$2)/1000</f>
        <v>0</v>
      </c>
      <c r="I11" s="91"/>
      <c r="J11" s="193" t="s">
        <v>66</v>
      </c>
      <c r="K11" s="89" t="s">
        <v>277</v>
      </c>
      <c r="L11" s="93">
        <v>10</v>
      </c>
      <c r="M11" s="62"/>
      <c r="N11" s="62"/>
      <c r="O11" s="92">
        <f>L11/100</f>
        <v>0.1</v>
      </c>
      <c r="P11" s="104">
        <f>(L11*$D$2)/1000</f>
        <v>7.4</v>
      </c>
      <c r="Q11" s="91"/>
      <c r="R11" s="97"/>
      <c r="S11" s="89"/>
      <c r="T11" s="174"/>
      <c r="U11" s="96"/>
      <c r="V11" s="96"/>
      <c r="W11" s="182"/>
      <c r="X11" s="88"/>
      <c r="Y11" s="94"/>
      <c r="Z11" s="76"/>
      <c r="AA11" s="69"/>
      <c r="AB11" s="74"/>
      <c r="AC11" s="136"/>
      <c r="AD11" s="62"/>
      <c r="AE11" s="92"/>
      <c r="AF11" s="137"/>
      <c r="AG11" s="91"/>
      <c r="AH11" s="287"/>
      <c r="AI11" s="89"/>
      <c r="AJ11" s="93"/>
      <c r="AK11" s="272"/>
      <c r="AL11" s="96"/>
      <c r="AM11" s="191"/>
      <c r="AN11" s="110"/>
      <c r="AO11" s="91"/>
    </row>
    <row r="12" spans="1:41" s="12" customFormat="1" ht="14.1" customHeight="1">
      <c r="A12" s="502"/>
      <c r="B12" s="287" t="s">
        <v>66</v>
      </c>
      <c r="C12" s="89"/>
      <c r="D12" s="93"/>
      <c r="E12" s="272"/>
      <c r="F12" s="96"/>
      <c r="G12" s="191"/>
      <c r="H12" s="110"/>
      <c r="I12" s="91"/>
      <c r="J12" s="281"/>
      <c r="K12" s="89" t="s">
        <v>278</v>
      </c>
      <c r="L12" s="93">
        <v>30</v>
      </c>
      <c r="M12" s="93">
        <f>L12/90</f>
        <v>0.33333333333333331</v>
      </c>
      <c r="N12" s="92"/>
      <c r="O12" s="90"/>
      <c r="P12" s="104">
        <f>(L12*$D$2)/1000</f>
        <v>22.2</v>
      </c>
      <c r="Q12" s="91"/>
      <c r="R12" s="97"/>
      <c r="S12" s="89"/>
      <c r="T12" s="173"/>
      <c r="U12" s="96"/>
      <c r="V12" s="96"/>
      <c r="W12" s="182"/>
      <c r="X12" s="88"/>
      <c r="Y12" s="91"/>
      <c r="Z12" s="107"/>
      <c r="AA12" s="310"/>
      <c r="AB12" s="74"/>
      <c r="AC12" s="93"/>
      <c r="AD12" s="93"/>
      <c r="AE12" s="92"/>
      <c r="AF12" s="137"/>
      <c r="AG12" s="91"/>
      <c r="AH12" s="378"/>
      <c r="AI12" s="89"/>
      <c r="AJ12" s="93"/>
      <c r="AK12" s="272"/>
      <c r="AL12" s="96"/>
      <c r="AM12" s="191"/>
      <c r="AN12" s="110"/>
      <c r="AO12" s="91"/>
    </row>
    <row r="13" spans="1:41" s="12" customFormat="1" ht="14.1" customHeight="1">
      <c r="A13" s="502"/>
      <c r="B13" s="76"/>
      <c r="C13" s="158"/>
      <c r="D13" s="173"/>
      <c r="E13" s="112"/>
      <c r="F13" s="136"/>
      <c r="G13" s="92"/>
      <c r="H13" s="137"/>
      <c r="I13" s="91"/>
      <c r="J13" s="162"/>
      <c r="K13" s="89"/>
      <c r="L13" s="208"/>
      <c r="M13" s="96"/>
      <c r="N13" s="291"/>
      <c r="O13" s="191"/>
      <c r="P13" s="110"/>
      <c r="Q13" s="91"/>
      <c r="R13" s="107"/>
      <c r="S13" s="89"/>
      <c r="T13" s="284"/>
      <c r="U13" s="96"/>
      <c r="V13" s="96"/>
      <c r="W13" s="182"/>
      <c r="X13" s="88"/>
      <c r="Y13" s="91"/>
      <c r="Z13" s="107"/>
      <c r="AA13" s="158"/>
      <c r="AB13" s="173"/>
      <c r="AC13" s="112"/>
      <c r="AD13" s="136"/>
      <c r="AE13" s="92"/>
      <c r="AF13" s="137"/>
      <c r="AG13" s="91"/>
      <c r="AH13" s="76"/>
      <c r="AI13" s="158"/>
      <c r="AJ13" s="173"/>
      <c r="AK13" s="112"/>
      <c r="AL13" s="136"/>
      <c r="AM13" s="92"/>
      <c r="AN13" s="137"/>
      <c r="AO13" s="91"/>
    </row>
    <row r="14" spans="1:41" s="12" customFormat="1" ht="14.1" customHeight="1">
      <c r="A14" s="502"/>
      <c r="B14" s="14"/>
      <c r="C14" s="89"/>
      <c r="D14" s="93"/>
      <c r="E14" s="111"/>
      <c r="F14" s="111"/>
      <c r="G14" s="111"/>
      <c r="H14" s="104"/>
      <c r="I14" s="202"/>
      <c r="J14" s="232"/>
      <c r="K14" s="89"/>
      <c r="L14" s="93"/>
      <c r="M14" s="93"/>
      <c r="N14" s="292"/>
      <c r="O14" s="92"/>
      <c r="P14" s="104"/>
      <c r="Q14" s="91"/>
      <c r="R14" s="178"/>
      <c r="S14" s="89"/>
      <c r="T14" s="59"/>
      <c r="U14" s="176"/>
      <c r="V14" s="194"/>
      <c r="W14" s="92"/>
      <c r="X14" s="88"/>
      <c r="Y14" s="91"/>
      <c r="Z14" s="195"/>
      <c r="AA14" s="89"/>
      <c r="AB14" s="93"/>
      <c r="AC14" s="111"/>
      <c r="AD14" s="111"/>
      <c r="AE14" s="111"/>
      <c r="AF14" s="104"/>
      <c r="AG14" s="91"/>
      <c r="AH14" s="14"/>
      <c r="AI14" s="89"/>
      <c r="AJ14" s="93"/>
      <c r="AK14" s="111"/>
      <c r="AL14" s="111"/>
      <c r="AM14" s="111"/>
      <c r="AN14" s="104"/>
      <c r="AO14" s="91"/>
    </row>
    <row r="15" spans="1:41" s="12" customFormat="1" ht="14.1" customHeight="1">
      <c r="A15" s="502" t="s">
        <v>3</v>
      </c>
      <c r="B15" s="171" t="s">
        <v>157</v>
      </c>
      <c r="C15" s="89" t="s">
        <v>191</v>
      </c>
      <c r="D15" s="173">
        <v>65</v>
      </c>
      <c r="E15" s="258"/>
      <c r="F15" s="161"/>
      <c r="G15" s="92">
        <f>D15/100</f>
        <v>0.65</v>
      </c>
      <c r="H15" s="33">
        <f>(D15*$D$2)/1000</f>
        <v>48.1</v>
      </c>
      <c r="I15" s="94"/>
      <c r="J15" s="58" t="s">
        <v>220</v>
      </c>
      <c r="K15" s="175" t="s">
        <v>259</v>
      </c>
      <c r="L15" s="93">
        <v>50</v>
      </c>
      <c r="M15" s="136"/>
      <c r="N15" s="136">
        <f>L15/55</f>
        <v>0.90909090909090906</v>
      </c>
      <c r="O15" s="92"/>
      <c r="P15" s="88">
        <f t="shared" ref="P15" si="0">(L15*$D$2)/1000</f>
        <v>37</v>
      </c>
      <c r="Q15" s="94"/>
      <c r="R15" s="58"/>
      <c r="S15" s="158"/>
      <c r="T15" s="93"/>
      <c r="U15" s="379"/>
      <c r="V15" s="151"/>
      <c r="W15" s="92"/>
      <c r="X15" s="110"/>
      <c r="Y15" s="94"/>
      <c r="Z15" s="276"/>
      <c r="AA15" s="89"/>
      <c r="AB15" s="173"/>
      <c r="AC15" s="258"/>
      <c r="AD15" s="161"/>
      <c r="AE15" s="92"/>
      <c r="AF15" s="33"/>
      <c r="AG15" s="91"/>
      <c r="AH15" s="58"/>
      <c r="AI15" s="158"/>
      <c r="AJ15" s="93"/>
      <c r="AK15" s="379"/>
      <c r="AL15" s="151"/>
      <c r="AM15" s="92"/>
      <c r="AN15" s="110"/>
      <c r="AO15" s="91"/>
    </row>
    <row r="16" spans="1:41" s="12" customFormat="1" ht="14.1" customHeight="1">
      <c r="A16" s="502"/>
      <c r="B16" s="162" t="s">
        <v>275</v>
      </c>
      <c r="C16" s="89" t="s">
        <v>160</v>
      </c>
      <c r="D16" s="93">
        <v>5</v>
      </c>
      <c r="E16" s="160"/>
      <c r="F16" s="136"/>
      <c r="G16" s="92">
        <f>D16/100</f>
        <v>0.05</v>
      </c>
      <c r="H16" s="33">
        <f>(D16*$D$2)/1000</f>
        <v>3.7</v>
      </c>
      <c r="I16" s="94"/>
      <c r="J16" s="76" t="s">
        <v>228</v>
      </c>
      <c r="K16" s="69" t="s">
        <v>432</v>
      </c>
      <c r="L16" s="74">
        <v>10</v>
      </c>
      <c r="M16" s="136"/>
      <c r="N16" s="143"/>
      <c r="O16" s="92">
        <f>L16/100</f>
        <v>0.1</v>
      </c>
      <c r="P16" s="104">
        <f>(L16*$D$2)/1000</f>
        <v>7.4</v>
      </c>
      <c r="Q16" s="91"/>
      <c r="R16" s="97"/>
      <c r="S16" s="175"/>
      <c r="T16" s="93"/>
      <c r="U16" s="136"/>
      <c r="V16" s="136"/>
      <c r="W16" s="92"/>
      <c r="X16" s="110"/>
      <c r="Y16" s="94"/>
      <c r="Z16" s="198"/>
      <c r="AA16" s="89"/>
      <c r="AB16" s="93"/>
      <c r="AC16" s="160"/>
      <c r="AD16" s="136"/>
      <c r="AE16" s="92"/>
      <c r="AF16" s="33"/>
      <c r="AG16" s="94"/>
      <c r="AH16" s="97"/>
      <c r="AI16" s="175"/>
      <c r="AJ16" s="93"/>
      <c r="AK16" s="136"/>
      <c r="AL16" s="136"/>
      <c r="AM16" s="92"/>
      <c r="AN16" s="110"/>
      <c r="AO16" s="98"/>
    </row>
    <row r="17" spans="1:41" s="12" customFormat="1" ht="14.1" customHeight="1">
      <c r="A17" s="502"/>
      <c r="B17" s="162" t="s">
        <v>72</v>
      </c>
      <c r="C17" s="63" t="s">
        <v>306</v>
      </c>
      <c r="D17" s="173">
        <v>1</v>
      </c>
      <c r="E17" s="160"/>
      <c r="F17" s="136"/>
      <c r="G17" s="92"/>
      <c r="H17" s="33">
        <f>(D17*$D$2)/1000</f>
        <v>0.74</v>
      </c>
      <c r="I17" s="91"/>
      <c r="J17" s="76" t="s">
        <v>435</v>
      </c>
      <c r="K17" s="69"/>
      <c r="L17" s="74"/>
      <c r="M17" s="136"/>
      <c r="N17" s="143"/>
      <c r="O17" s="90"/>
      <c r="P17" s="33"/>
      <c r="Q17" s="91"/>
      <c r="R17" s="97"/>
      <c r="S17" s="158"/>
      <c r="T17" s="93"/>
      <c r="U17" s="136"/>
      <c r="V17" s="143"/>
      <c r="W17" s="92"/>
      <c r="X17" s="110"/>
      <c r="Y17" s="91"/>
      <c r="Z17" s="198"/>
      <c r="AA17" s="63"/>
      <c r="AB17" s="173"/>
      <c r="AC17" s="160"/>
      <c r="AD17" s="136"/>
      <c r="AE17" s="92"/>
      <c r="AF17" s="33"/>
      <c r="AG17" s="91"/>
      <c r="AH17" s="97"/>
      <c r="AI17" s="158"/>
      <c r="AJ17" s="93"/>
      <c r="AK17" s="136"/>
      <c r="AL17" s="143"/>
      <c r="AM17" s="92"/>
      <c r="AN17" s="110"/>
      <c r="AO17" s="98"/>
    </row>
    <row r="18" spans="1:41" s="12" customFormat="1" ht="14.1" customHeight="1">
      <c r="A18" s="502"/>
      <c r="B18" s="162" t="s">
        <v>167</v>
      </c>
      <c r="C18" s="63" t="s">
        <v>269</v>
      </c>
      <c r="D18" s="173">
        <v>5</v>
      </c>
      <c r="E18" s="176"/>
      <c r="F18" s="136"/>
      <c r="G18" s="92">
        <f>D18/100</f>
        <v>0.05</v>
      </c>
      <c r="H18" s="33">
        <f>(D18*$D$2)/1000</f>
        <v>3.7</v>
      </c>
      <c r="I18" s="91"/>
      <c r="J18" s="76" t="s">
        <v>206</v>
      </c>
      <c r="K18" s="69"/>
      <c r="L18" s="74"/>
      <c r="M18" s="136"/>
      <c r="N18" s="143"/>
      <c r="O18" s="136"/>
      <c r="P18" s="33"/>
      <c r="Q18" s="91"/>
      <c r="R18" s="97"/>
      <c r="S18" s="89"/>
      <c r="T18" s="93"/>
      <c r="U18" s="136"/>
      <c r="V18" s="93"/>
      <c r="W18" s="90"/>
      <c r="X18" s="110"/>
      <c r="Y18" s="91"/>
      <c r="Z18" s="261"/>
      <c r="AA18" s="63"/>
      <c r="AB18" s="173"/>
      <c r="AC18" s="176"/>
      <c r="AD18" s="136"/>
      <c r="AE18" s="92"/>
      <c r="AF18" s="33"/>
      <c r="AG18" s="91"/>
      <c r="AH18" s="97"/>
      <c r="AI18" s="89"/>
      <c r="AJ18" s="93"/>
      <c r="AK18" s="136"/>
      <c r="AL18" s="93"/>
      <c r="AM18" s="90"/>
      <c r="AN18" s="110"/>
      <c r="AO18" s="91"/>
    </row>
    <row r="19" spans="1:41" s="12" customFormat="1" ht="14.1" customHeight="1">
      <c r="A19" s="502"/>
      <c r="B19" s="192" t="s">
        <v>161</v>
      </c>
      <c r="C19" s="89" t="s">
        <v>203</v>
      </c>
      <c r="D19" s="93">
        <v>8</v>
      </c>
      <c r="E19" s="152"/>
      <c r="F19" s="151">
        <f>D19/35</f>
        <v>0.22857142857142856</v>
      </c>
      <c r="G19" s="92"/>
      <c r="H19" s="137">
        <f>(D19*$D$2)/1000</f>
        <v>5.92</v>
      </c>
      <c r="I19" s="94"/>
      <c r="J19" s="192" t="s">
        <v>386</v>
      </c>
      <c r="K19" s="69"/>
      <c r="L19" s="74"/>
      <c r="M19" s="136"/>
      <c r="N19" s="143"/>
      <c r="O19" s="90"/>
      <c r="P19" s="33"/>
      <c r="Q19" s="98"/>
      <c r="R19" s="107"/>
      <c r="S19" s="89"/>
      <c r="T19" s="93"/>
      <c r="U19" s="152"/>
      <c r="V19" s="151"/>
      <c r="W19" s="92"/>
      <c r="X19" s="137"/>
      <c r="Y19" s="94"/>
      <c r="Z19" s="107"/>
      <c r="AA19" s="89"/>
      <c r="AB19" s="93"/>
      <c r="AC19" s="152"/>
      <c r="AD19" s="151"/>
      <c r="AE19" s="92"/>
      <c r="AF19" s="137"/>
      <c r="AG19" s="91"/>
      <c r="AH19" s="107"/>
      <c r="AI19" s="89"/>
      <c r="AJ19" s="93"/>
      <c r="AK19" s="152"/>
      <c r="AL19" s="151"/>
      <c r="AM19" s="92"/>
      <c r="AN19" s="137"/>
      <c r="AO19" s="98"/>
    </row>
    <row r="20" spans="1:41" s="12" customFormat="1" ht="14.1" customHeight="1">
      <c r="A20" s="502"/>
      <c r="B20" s="14"/>
      <c r="C20" s="89"/>
      <c r="D20" s="93"/>
      <c r="E20" s="93"/>
      <c r="F20" s="93"/>
      <c r="G20" s="92"/>
      <c r="H20" s="104"/>
      <c r="I20" s="94"/>
      <c r="J20" s="232"/>
      <c r="K20" s="153"/>
      <c r="L20" s="93"/>
      <c r="M20" s="62"/>
      <c r="N20" s="62"/>
      <c r="O20" s="62"/>
      <c r="P20" s="104"/>
      <c r="Q20" s="91"/>
      <c r="R20" s="222"/>
      <c r="S20" s="103"/>
      <c r="T20" s="90"/>
      <c r="U20" s="136"/>
      <c r="V20" s="93"/>
      <c r="W20" s="143"/>
      <c r="X20" s="88"/>
      <c r="Y20" s="94"/>
      <c r="Z20" s="96"/>
      <c r="AA20" s="153"/>
      <c r="AB20" s="93"/>
      <c r="AC20" s="154"/>
      <c r="AD20" s="136"/>
      <c r="AE20" s="92"/>
      <c r="AF20" s="137"/>
      <c r="AG20" s="91"/>
      <c r="AH20" s="14"/>
      <c r="AI20" s="89"/>
      <c r="AJ20" s="93"/>
      <c r="AK20" s="93"/>
      <c r="AL20" s="93"/>
      <c r="AM20" s="92"/>
      <c r="AN20" s="104"/>
      <c r="AO20" s="91"/>
    </row>
    <row r="21" spans="1:41" s="12" customFormat="1" ht="14.1" customHeight="1">
      <c r="A21" s="507" t="s">
        <v>4</v>
      </c>
      <c r="B21" s="184" t="s">
        <v>162</v>
      </c>
      <c r="C21" s="172" t="s">
        <v>163</v>
      </c>
      <c r="D21" s="173">
        <v>75</v>
      </c>
      <c r="E21" s="62"/>
      <c r="F21" s="62"/>
      <c r="G21" s="92">
        <f>D21/100</f>
        <v>0.75</v>
      </c>
      <c r="H21" s="110">
        <f>(D21*$D$2)/1000</f>
        <v>55.5</v>
      </c>
      <c r="I21" s="94"/>
      <c r="J21" s="198" t="s">
        <v>214</v>
      </c>
      <c r="K21" s="172" t="s">
        <v>215</v>
      </c>
      <c r="L21" s="227">
        <v>75</v>
      </c>
      <c r="M21" s="96"/>
      <c r="N21" s="228"/>
      <c r="O21" s="143">
        <f>L21/100</f>
        <v>0.75</v>
      </c>
      <c r="P21" s="229">
        <f>(L21*$D$2)/1000</f>
        <v>55.5</v>
      </c>
      <c r="Q21" s="230"/>
      <c r="R21" s="184"/>
      <c r="S21" s="172"/>
      <c r="T21" s="173"/>
      <c r="U21" s="62"/>
      <c r="V21" s="62"/>
      <c r="W21" s="92"/>
      <c r="X21" s="110"/>
      <c r="Y21" s="94"/>
      <c r="Z21" s="184"/>
      <c r="AA21" s="172"/>
      <c r="AB21" s="173"/>
      <c r="AC21" s="62"/>
      <c r="AD21" s="62"/>
      <c r="AE21" s="92"/>
      <c r="AF21" s="110"/>
      <c r="AG21" s="94"/>
      <c r="AH21" s="184"/>
      <c r="AI21" s="172"/>
      <c r="AJ21" s="173"/>
      <c r="AK21" s="62"/>
      <c r="AL21" s="62"/>
      <c r="AM21" s="92"/>
      <c r="AN21" s="110"/>
      <c r="AO21" s="94"/>
    </row>
    <row r="22" spans="1:41" s="12" customFormat="1" ht="14.1" customHeight="1">
      <c r="A22" s="508"/>
      <c r="B22" s="184" t="s">
        <v>164</v>
      </c>
      <c r="C22" s="481" t="s">
        <v>165</v>
      </c>
      <c r="D22" s="93"/>
      <c r="E22" s="93"/>
      <c r="F22" s="93"/>
      <c r="G22" s="92"/>
      <c r="H22" s="104"/>
      <c r="I22" s="91"/>
      <c r="J22" s="198" t="s">
        <v>218</v>
      </c>
      <c r="K22" s="481" t="s">
        <v>165</v>
      </c>
      <c r="L22" s="93"/>
      <c r="M22" s="93"/>
      <c r="N22" s="93"/>
      <c r="O22" s="92"/>
      <c r="P22" s="104"/>
      <c r="Q22" s="91"/>
      <c r="R22" s="184"/>
      <c r="S22" s="481"/>
      <c r="T22" s="93"/>
      <c r="U22" s="93"/>
      <c r="V22" s="93"/>
      <c r="W22" s="92"/>
      <c r="X22" s="104"/>
      <c r="Y22" s="91"/>
      <c r="Z22" s="184"/>
      <c r="AA22" s="481"/>
      <c r="AB22" s="93"/>
      <c r="AC22" s="93"/>
      <c r="AD22" s="93"/>
      <c r="AE22" s="92"/>
      <c r="AF22" s="104"/>
      <c r="AG22" s="91"/>
      <c r="AH22" s="184"/>
      <c r="AI22" s="481"/>
      <c r="AJ22" s="93"/>
      <c r="AK22" s="93"/>
      <c r="AL22" s="93"/>
      <c r="AM22" s="92"/>
      <c r="AN22" s="104"/>
      <c r="AO22" s="91"/>
    </row>
    <row r="23" spans="1:41" s="12" customFormat="1" ht="14.1" customHeight="1">
      <c r="A23" s="508"/>
      <c r="B23" s="184" t="s">
        <v>166</v>
      </c>
      <c r="C23" s="482"/>
      <c r="D23" s="93"/>
      <c r="E23" s="93"/>
      <c r="F23" s="62"/>
      <c r="G23" s="92"/>
      <c r="H23" s="104"/>
      <c r="I23" s="91"/>
      <c r="J23" s="198" t="s">
        <v>166</v>
      </c>
      <c r="K23" s="482"/>
      <c r="L23" s="173"/>
      <c r="M23" s="93"/>
      <c r="N23" s="62"/>
      <c r="O23" s="92"/>
      <c r="P23" s="104"/>
      <c r="Q23" s="91"/>
      <c r="R23" s="184"/>
      <c r="S23" s="482"/>
      <c r="T23" s="93"/>
      <c r="U23" s="93"/>
      <c r="V23" s="62"/>
      <c r="W23" s="92"/>
      <c r="X23" s="104"/>
      <c r="Y23" s="91"/>
      <c r="Z23" s="184"/>
      <c r="AA23" s="482"/>
      <c r="AB23" s="93"/>
      <c r="AC23" s="93"/>
      <c r="AD23" s="62"/>
      <c r="AE23" s="92"/>
      <c r="AF23" s="104"/>
      <c r="AG23" s="91"/>
      <c r="AH23" s="184"/>
      <c r="AI23" s="482"/>
      <c r="AJ23" s="93"/>
      <c r="AK23" s="93"/>
      <c r="AL23" s="62"/>
      <c r="AM23" s="92"/>
      <c r="AN23" s="104"/>
      <c r="AO23" s="91"/>
    </row>
    <row r="24" spans="1:41" s="12" customFormat="1" ht="14.1" customHeight="1">
      <c r="A24" s="509"/>
      <c r="B24" s="382" t="s">
        <v>167</v>
      </c>
      <c r="C24" s="482"/>
      <c r="D24" s="93"/>
      <c r="E24" s="93"/>
      <c r="F24" s="93"/>
      <c r="G24" s="92"/>
      <c r="H24" s="104"/>
      <c r="I24" s="91"/>
      <c r="J24" s="96" t="s">
        <v>167</v>
      </c>
      <c r="K24" s="482"/>
      <c r="L24" s="93"/>
      <c r="M24" s="93"/>
      <c r="N24" s="93"/>
      <c r="O24" s="92"/>
      <c r="P24" s="104"/>
      <c r="Q24" s="91"/>
      <c r="R24" s="185"/>
      <c r="S24" s="482"/>
      <c r="T24" s="93"/>
      <c r="U24" s="93"/>
      <c r="V24" s="93"/>
      <c r="W24" s="92"/>
      <c r="X24" s="104"/>
      <c r="Y24" s="91"/>
      <c r="Z24" s="185"/>
      <c r="AA24" s="482"/>
      <c r="AB24" s="93"/>
      <c r="AC24" s="93"/>
      <c r="AD24" s="93"/>
      <c r="AE24" s="92"/>
      <c r="AF24" s="104"/>
      <c r="AG24" s="91"/>
      <c r="AH24" s="185"/>
      <c r="AI24" s="482"/>
      <c r="AJ24" s="93"/>
      <c r="AK24" s="93"/>
      <c r="AL24" s="93"/>
      <c r="AM24" s="92"/>
      <c r="AN24" s="104"/>
      <c r="AO24" s="91"/>
    </row>
    <row r="25" spans="1:41" s="12" customFormat="1" ht="14.1" customHeight="1">
      <c r="A25" s="503" t="s">
        <v>0</v>
      </c>
      <c r="B25" s="251" t="s">
        <v>154</v>
      </c>
      <c r="C25" s="455" t="s">
        <v>223</v>
      </c>
      <c r="D25" s="77">
        <v>30</v>
      </c>
      <c r="E25" s="253"/>
      <c r="F25" s="92"/>
      <c r="G25" s="92">
        <f>D25/100</f>
        <v>0.3</v>
      </c>
      <c r="H25" s="137">
        <f>(D25*$D$2)/1000</f>
        <v>22.2</v>
      </c>
      <c r="I25" s="91"/>
      <c r="J25" s="144" t="s">
        <v>439</v>
      </c>
      <c r="K25" s="69" t="s">
        <v>440</v>
      </c>
      <c r="L25" s="74">
        <v>45</v>
      </c>
      <c r="M25" s="138"/>
      <c r="N25" s="138">
        <f>L25/140</f>
        <v>0.32142857142857145</v>
      </c>
      <c r="O25" s="142"/>
      <c r="P25" s="110">
        <f>(L25*$D$2)/1000</f>
        <v>33.299999999999997</v>
      </c>
      <c r="Q25" s="91"/>
      <c r="R25" s="251"/>
      <c r="S25" s="252"/>
      <c r="T25" s="77"/>
      <c r="U25" s="253"/>
      <c r="V25" s="92"/>
      <c r="W25" s="92"/>
      <c r="X25" s="137"/>
      <c r="Y25" s="98"/>
      <c r="Z25" s="87"/>
      <c r="AA25" s="279"/>
      <c r="AB25" s="92"/>
      <c r="AC25" s="62"/>
      <c r="AD25" s="62"/>
      <c r="AE25" s="92"/>
      <c r="AF25" s="110"/>
      <c r="AG25" s="91"/>
      <c r="AH25" s="251"/>
      <c r="AI25" s="252"/>
      <c r="AJ25" s="77"/>
      <c r="AK25" s="253"/>
      <c r="AL25" s="92"/>
      <c r="AM25" s="92"/>
      <c r="AN25" s="137"/>
      <c r="AO25" s="91"/>
    </row>
    <row r="26" spans="1:41" s="12" customFormat="1" ht="14.1" customHeight="1">
      <c r="A26" s="504"/>
      <c r="B26" s="254" t="s">
        <v>104</v>
      </c>
      <c r="C26" s="456" t="s">
        <v>231</v>
      </c>
      <c r="D26" s="77">
        <v>12</v>
      </c>
      <c r="E26" s="151"/>
      <c r="F26" s="209">
        <f>D26*0.5/35</f>
        <v>0.17142857142857143</v>
      </c>
      <c r="G26" s="92"/>
      <c r="H26" s="137">
        <f>(D26*$D$2)/1000</f>
        <v>8.8800000000000008</v>
      </c>
      <c r="I26" s="98"/>
      <c r="J26" s="70" t="s">
        <v>285</v>
      </c>
      <c r="K26" s="78" t="s">
        <v>229</v>
      </c>
      <c r="L26" s="74">
        <v>1</v>
      </c>
      <c r="M26" s="170"/>
      <c r="N26" s="93"/>
      <c r="O26" s="77"/>
      <c r="P26" s="110">
        <f>(L26*$D$2)/1000</f>
        <v>0.74</v>
      </c>
      <c r="Q26" s="98"/>
      <c r="R26" s="254"/>
      <c r="S26" s="18"/>
      <c r="T26" s="77"/>
      <c r="U26" s="151"/>
      <c r="V26" s="209"/>
      <c r="W26" s="92"/>
      <c r="X26" s="137"/>
      <c r="Y26" s="98"/>
      <c r="Z26" s="85"/>
      <c r="AA26" s="89"/>
      <c r="AB26" s="92"/>
      <c r="AC26" s="95"/>
      <c r="AD26" s="93"/>
      <c r="AE26" s="95"/>
      <c r="AF26" s="110"/>
      <c r="AG26" s="94"/>
      <c r="AH26" s="254"/>
      <c r="AI26" s="18"/>
      <c r="AJ26" s="77"/>
      <c r="AK26" s="151"/>
      <c r="AL26" s="209"/>
      <c r="AM26" s="92"/>
      <c r="AN26" s="137"/>
      <c r="AO26" s="91"/>
    </row>
    <row r="27" spans="1:41" s="12" customFormat="1" ht="14.1" customHeight="1">
      <c r="A27" s="504"/>
      <c r="B27" s="254" t="s">
        <v>222</v>
      </c>
      <c r="C27" s="455" t="s">
        <v>434</v>
      </c>
      <c r="D27" s="77">
        <v>15</v>
      </c>
      <c r="E27" s="253">
        <f>D27*0.5/85</f>
        <v>8.8235294117647065E-2</v>
      </c>
      <c r="F27" s="92"/>
      <c r="G27" s="92"/>
      <c r="H27" s="137">
        <f>(D27*$D$2)/1000</f>
        <v>11.1</v>
      </c>
      <c r="I27" s="91"/>
      <c r="J27" s="70" t="s">
        <v>234</v>
      </c>
      <c r="K27" s="15" t="s">
        <v>438</v>
      </c>
      <c r="L27" s="173">
        <v>25</v>
      </c>
      <c r="M27" s="62"/>
      <c r="N27" s="62"/>
      <c r="O27" s="92">
        <f>L27/100</f>
        <v>0.25</v>
      </c>
      <c r="P27" s="110">
        <f>(L27*$D$2)/1000</f>
        <v>18.5</v>
      </c>
      <c r="Q27" s="91"/>
      <c r="R27" s="254"/>
      <c r="S27" s="252"/>
      <c r="T27" s="77"/>
      <c r="U27" s="143"/>
      <c r="V27" s="151"/>
      <c r="W27" s="92"/>
      <c r="X27" s="137"/>
      <c r="Y27" s="91"/>
      <c r="Z27" s="85"/>
      <c r="AA27" s="279"/>
      <c r="AB27" s="92"/>
      <c r="AC27" s="167"/>
      <c r="AD27" s="74"/>
      <c r="AE27" s="92"/>
      <c r="AF27" s="33"/>
      <c r="AG27" s="72"/>
      <c r="AH27" s="254"/>
      <c r="AI27" s="252"/>
      <c r="AJ27" s="77"/>
      <c r="AK27" s="253"/>
      <c r="AL27" s="92"/>
      <c r="AM27" s="92"/>
      <c r="AN27" s="137"/>
      <c r="AO27" s="91"/>
    </row>
    <row r="28" spans="1:41" s="12" customFormat="1" ht="14.1" customHeight="1">
      <c r="A28" s="504"/>
      <c r="B28" s="254" t="s">
        <v>230</v>
      </c>
      <c r="C28" s="456"/>
      <c r="D28" s="92"/>
      <c r="E28" s="62"/>
      <c r="F28" s="151"/>
      <c r="G28" s="151"/>
      <c r="H28" s="137"/>
      <c r="I28" s="91"/>
      <c r="J28" s="70" t="s">
        <v>237</v>
      </c>
      <c r="K28" s="69"/>
      <c r="L28" s="74"/>
      <c r="M28" s="140"/>
      <c r="N28" s="71"/>
      <c r="O28" s="143"/>
      <c r="P28" s="33"/>
      <c r="Q28" s="91"/>
      <c r="R28" s="254"/>
      <c r="S28" s="18"/>
      <c r="T28" s="77"/>
      <c r="U28" s="62"/>
      <c r="V28" s="92"/>
      <c r="W28" s="92"/>
      <c r="X28" s="255"/>
      <c r="Y28" s="141"/>
      <c r="Z28" s="76"/>
      <c r="AA28" s="323"/>
      <c r="AB28" s="92"/>
      <c r="AC28" s="167"/>
      <c r="AD28" s="74"/>
      <c r="AE28" s="74"/>
      <c r="AF28" s="84"/>
      <c r="AG28" s="114"/>
      <c r="AH28" s="254"/>
      <c r="AI28" s="18"/>
      <c r="AJ28" s="77"/>
      <c r="AK28" s="62"/>
      <c r="AL28" s="92"/>
      <c r="AM28" s="92"/>
      <c r="AN28" s="255"/>
      <c r="AO28" s="91"/>
    </row>
    <row r="29" spans="1:41" s="12" customFormat="1" ht="14.1" customHeight="1">
      <c r="A29" s="504"/>
      <c r="B29" s="254" t="s">
        <v>87</v>
      </c>
      <c r="C29" s="456"/>
      <c r="D29" s="92"/>
      <c r="E29" s="274"/>
      <c r="F29" s="274"/>
      <c r="G29" s="77"/>
      <c r="H29" s="84"/>
      <c r="I29" s="141"/>
      <c r="J29" s="70" t="s">
        <v>0</v>
      </c>
      <c r="K29" s="77"/>
      <c r="L29" s="74"/>
      <c r="M29" s="68"/>
      <c r="N29" s="74"/>
      <c r="O29" s="74"/>
      <c r="P29" s="218"/>
      <c r="Q29" s="141"/>
      <c r="R29" s="254"/>
      <c r="S29" s="18"/>
      <c r="T29" s="77"/>
      <c r="U29" s="256"/>
      <c r="V29" s="256"/>
      <c r="W29" s="256"/>
      <c r="X29" s="257"/>
      <c r="Y29" s="72"/>
      <c r="Z29" s="76"/>
      <c r="AA29" s="207"/>
      <c r="AB29" s="215"/>
      <c r="AC29" s="168"/>
      <c r="AD29" s="74"/>
      <c r="AE29" s="14"/>
      <c r="AF29" s="169"/>
      <c r="AG29" s="72"/>
      <c r="AH29" s="254"/>
      <c r="AI29" s="18"/>
      <c r="AJ29" s="77"/>
      <c r="AK29" s="256"/>
      <c r="AL29" s="256"/>
      <c r="AM29" s="256"/>
      <c r="AN29" s="257"/>
      <c r="AO29" s="98"/>
    </row>
    <row r="30" spans="1:41" s="12" customFormat="1" ht="14.1" customHeight="1">
      <c r="A30" s="504"/>
      <c r="B30" s="192" t="s">
        <v>66</v>
      </c>
      <c r="C30" s="456"/>
      <c r="D30" s="77"/>
      <c r="E30" s="256"/>
      <c r="F30" s="256"/>
      <c r="G30" s="256"/>
      <c r="H30" s="257"/>
      <c r="I30" s="83"/>
      <c r="J30" s="192" t="s">
        <v>66</v>
      </c>
      <c r="K30" s="69"/>
      <c r="L30" s="74"/>
      <c r="M30" s="139"/>
      <c r="N30" s="71"/>
      <c r="O30" s="77"/>
      <c r="P30" s="84"/>
      <c r="Q30" s="72"/>
      <c r="R30" s="76"/>
      <c r="S30" s="69"/>
      <c r="T30" s="74"/>
      <c r="U30" s="139"/>
      <c r="V30" s="71"/>
      <c r="W30" s="77"/>
      <c r="X30" s="84"/>
      <c r="Y30" s="72"/>
      <c r="Z30" s="76"/>
      <c r="AA30" s="175"/>
      <c r="AB30" s="92"/>
      <c r="AC30" s="26"/>
      <c r="AD30" s="74"/>
      <c r="AE30" s="77"/>
      <c r="AF30" s="114"/>
      <c r="AG30" s="72"/>
      <c r="AH30" s="232"/>
      <c r="AI30" s="18"/>
      <c r="AJ30" s="77"/>
      <c r="AK30" s="256"/>
      <c r="AL30" s="256"/>
      <c r="AM30" s="256"/>
      <c r="AN30" s="257"/>
      <c r="AO30" s="72"/>
    </row>
    <row r="31" spans="1:41" s="12" customFormat="1" ht="14.1" customHeight="1">
      <c r="A31" s="505"/>
      <c r="B31" s="107"/>
      <c r="C31" s="457"/>
      <c r="D31" s="297"/>
      <c r="E31" s="26"/>
      <c r="F31" s="26"/>
      <c r="G31" s="77"/>
      <c r="H31" s="114"/>
      <c r="I31" s="115"/>
      <c r="J31" s="107"/>
      <c r="K31" s="64" t="s">
        <v>53</v>
      </c>
      <c r="L31" s="65">
        <v>1</v>
      </c>
      <c r="M31" s="26"/>
      <c r="N31" s="26"/>
      <c r="O31" s="77"/>
      <c r="P31" s="114"/>
      <c r="Q31" s="115"/>
      <c r="R31" s="107"/>
      <c r="S31" s="298"/>
      <c r="T31" s="297"/>
      <c r="U31" s="26"/>
      <c r="V31" s="26"/>
      <c r="W31" s="26"/>
      <c r="X31" s="32"/>
      <c r="Y31" s="115"/>
      <c r="Z31" s="107"/>
      <c r="AA31" s="64"/>
      <c r="AB31" s="65"/>
      <c r="AC31" s="26"/>
      <c r="AD31" s="26"/>
      <c r="AE31" s="77"/>
      <c r="AF31" s="114"/>
      <c r="AG31" s="115"/>
      <c r="AH31" s="107"/>
      <c r="AI31" s="369"/>
      <c r="AJ31" s="65"/>
      <c r="AK31" s="26"/>
      <c r="AL31" s="26"/>
      <c r="AM31" s="77"/>
      <c r="AN31" s="114"/>
      <c r="AO31" s="115"/>
    </row>
    <row r="32" spans="1:41" s="12" customFormat="1" ht="14.1" customHeight="1">
      <c r="A32" s="236"/>
      <c r="B32" s="79"/>
      <c r="C32" s="458" t="s">
        <v>55</v>
      </c>
      <c r="D32" s="117"/>
      <c r="E32" s="118"/>
      <c r="F32" s="118"/>
      <c r="G32" s="118"/>
      <c r="H32" s="468" t="s">
        <v>485</v>
      </c>
      <c r="I32" s="468" t="s">
        <v>486</v>
      </c>
      <c r="J32" s="79"/>
      <c r="K32" s="116" t="s">
        <v>50</v>
      </c>
      <c r="L32" s="127"/>
      <c r="M32" s="118"/>
      <c r="N32" s="118"/>
      <c r="O32" s="118"/>
      <c r="P32" s="468" t="s">
        <v>485</v>
      </c>
      <c r="Q32" s="468" t="s">
        <v>486</v>
      </c>
      <c r="R32" s="125"/>
      <c r="S32" s="116" t="s">
        <v>50</v>
      </c>
      <c r="T32" s="117"/>
      <c r="U32" s="118"/>
      <c r="V32" s="118"/>
      <c r="W32" s="118"/>
      <c r="X32" s="163"/>
      <c r="Y32" s="164" t="s">
        <v>73</v>
      </c>
      <c r="Z32" s="20"/>
      <c r="AA32" s="116" t="s">
        <v>50</v>
      </c>
      <c r="AB32" s="117"/>
      <c r="AC32" s="118"/>
      <c r="AD32" s="118"/>
      <c r="AE32" s="118"/>
      <c r="AF32" s="163"/>
      <c r="AG32" s="164" t="s">
        <v>73</v>
      </c>
      <c r="AH32" s="20"/>
      <c r="AI32" s="223" t="s">
        <v>50</v>
      </c>
      <c r="AJ32" s="163"/>
      <c r="AK32" s="224"/>
      <c r="AL32" s="224"/>
      <c r="AM32" s="224"/>
      <c r="AN32" s="163"/>
      <c r="AO32" s="164" t="s">
        <v>73</v>
      </c>
    </row>
    <row r="33" spans="1:41" s="12" customFormat="1" ht="14.1" customHeight="1">
      <c r="A33" s="485"/>
      <c r="B33" s="488" t="s">
        <v>56</v>
      </c>
      <c r="C33" s="42" t="s">
        <v>61</v>
      </c>
      <c r="D33" s="99"/>
      <c r="E33" s="119"/>
      <c r="F33" s="119"/>
      <c r="G33" s="119"/>
      <c r="H33" s="50">
        <v>4.5</v>
      </c>
      <c r="I33" s="51">
        <f>SUM(E4:E31)</f>
        <v>5.0882352941176467</v>
      </c>
      <c r="J33" s="490" t="s">
        <v>51</v>
      </c>
      <c r="K33" s="42" t="s">
        <v>63</v>
      </c>
      <c r="L33" s="50"/>
      <c r="M33" s="128"/>
      <c r="N33" s="128"/>
      <c r="O33" s="128"/>
      <c r="P33" s="50">
        <v>4.5</v>
      </c>
      <c r="Q33" s="51">
        <f>SUM(M4:M31)</f>
        <v>5.333333333333333</v>
      </c>
      <c r="R33" s="483" t="s">
        <v>51</v>
      </c>
      <c r="S33" s="42" t="s">
        <v>63</v>
      </c>
      <c r="T33" s="50"/>
      <c r="U33" s="128"/>
      <c r="V33" s="128"/>
      <c r="W33" s="128"/>
      <c r="X33" s="165"/>
      <c r="Y33" s="51">
        <f>SUM(U5:U31)</f>
        <v>0</v>
      </c>
      <c r="Z33" s="483" t="s">
        <v>51</v>
      </c>
      <c r="AA33" s="42" t="s">
        <v>63</v>
      </c>
      <c r="AB33" s="50"/>
      <c r="AC33" s="128"/>
      <c r="AD33" s="128"/>
      <c r="AE33" s="128"/>
      <c r="AF33" s="165"/>
      <c r="AG33" s="51">
        <f>SUM(AC5:AC31)</f>
        <v>0</v>
      </c>
      <c r="AH33" s="483" t="s">
        <v>51</v>
      </c>
      <c r="AI33" s="42" t="s">
        <v>63</v>
      </c>
      <c r="AJ33" s="50"/>
      <c r="AK33" s="128"/>
      <c r="AL33" s="128"/>
      <c r="AM33" s="128"/>
      <c r="AN33" s="165"/>
      <c r="AO33" s="51">
        <f>SUM(AK5:AK31)</f>
        <v>0</v>
      </c>
    </row>
    <row r="34" spans="1:41" s="16" customFormat="1" ht="14.1" customHeight="1">
      <c r="A34" s="486"/>
      <c r="B34" s="488"/>
      <c r="C34" s="43" t="s">
        <v>62</v>
      </c>
      <c r="D34" s="100"/>
      <c r="E34" s="119"/>
      <c r="F34" s="119"/>
      <c r="G34" s="119"/>
      <c r="H34" s="51">
        <v>2</v>
      </c>
      <c r="I34" s="51">
        <f>SUM(F5:F31)</f>
        <v>2.4</v>
      </c>
      <c r="J34" s="490"/>
      <c r="K34" s="43" t="s">
        <v>64</v>
      </c>
      <c r="L34" s="51"/>
      <c r="M34" s="128"/>
      <c r="N34" s="128"/>
      <c r="O34" s="128"/>
      <c r="P34" s="51">
        <v>2</v>
      </c>
      <c r="Q34" s="51">
        <f>SUM(N5:N31)</f>
        <v>3.2876623376623377</v>
      </c>
      <c r="R34" s="483"/>
      <c r="S34" s="43" t="s">
        <v>64</v>
      </c>
      <c r="T34" s="51"/>
      <c r="U34" s="128"/>
      <c r="V34" s="128"/>
      <c r="W34" s="128"/>
      <c r="X34" s="165"/>
      <c r="Y34" s="51">
        <f>SUM(V5:V31)</f>
        <v>0</v>
      </c>
      <c r="Z34" s="483"/>
      <c r="AA34" s="43" t="s">
        <v>64</v>
      </c>
      <c r="AB34" s="51"/>
      <c r="AC34" s="128"/>
      <c r="AD34" s="128"/>
      <c r="AE34" s="128"/>
      <c r="AF34" s="165"/>
      <c r="AG34" s="51">
        <f>SUM(AD5:AD31)</f>
        <v>0</v>
      </c>
      <c r="AH34" s="483"/>
      <c r="AI34" s="43" t="s">
        <v>64</v>
      </c>
      <c r="AJ34" s="51"/>
      <c r="AK34" s="128"/>
      <c r="AL34" s="128"/>
      <c r="AM34" s="128"/>
      <c r="AN34" s="165"/>
      <c r="AO34" s="51">
        <f>SUM(AL5:AL31)</f>
        <v>0</v>
      </c>
    </row>
    <row r="35" spans="1:41" s="16" customFormat="1" ht="14.1" customHeight="1">
      <c r="A35" s="486"/>
      <c r="B35" s="488"/>
      <c r="C35" s="44" t="s">
        <v>57</v>
      </c>
      <c r="D35" s="101"/>
      <c r="E35" s="99"/>
      <c r="F35" s="99"/>
      <c r="G35" s="99"/>
      <c r="H35" s="51">
        <f>I35</f>
        <v>1.8</v>
      </c>
      <c r="I35" s="51">
        <f>SUM(G7:G31)</f>
        <v>1.8</v>
      </c>
      <c r="J35" s="490"/>
      <c r="K35" s="44" t="s">
        <v>52</v>
      </c>
      <c r="L35" s="52"/>
      <c r="M35" s="50"/>
      <c r="N35" s="50"/>
      <c r="O35" s="50"/>
      <c r="P35" s="51">
        <f>Q35</f>
        <v>1.5499999999999998</v>
      </c>
      <c r="Q35" s="51">
        <f>SUM(O7:O31)</f>
        <v>1.5499999999999998</v>
      </c>
      <c r="R35" s="483"/>
      <c r="S35" s="44" t="s">
        <v>52</v>
      </c>
      <c r="T35" s="52"/>
      <c r="U35" s="50"/>
      <c r="V35" s="50"/>
      <c r="W35" s="50"/>
      <c r="X35" s="166"/>
      <c r="Y35" s="51">
        <f>SUM(W7:W31)</f>
        <v>0</v>
      </c>
      <c r="Z35" s="483"/>
      <c r="AA35" s="44" t="s">
        <v>52</v>
      </c>
      <c r="AB35" s="52"/>
      <c r="AC35" s="50"/>
      <c r="AD35" s="50"/>
      <c r="AE35" s="50"/>
      <c r="AF35" s="166"/>
      <c r="AG35" s="51">
        <f>SUM(AE7:AE31)</f>
        <v>0</v>
      </c>
      <c r="AH35" s="483"/>
      <c r="AI35" s="44" t="s">
        <v>52</v>
      </c>
      <c r="AJ35" s="52"/>
      <c r="AK35" s="50"/>
      <c r="AL35" s="50"/>
      <c r="AM35" s="50"/>
      <c r="AN35" s="166"/>
      <c r="AO35" s="51">
        <f>SUM(AM7:AM31)</f>
        <v>0</v>
      </c>
    </row>
    <row r="36" spans="1:41" s="12" customFormat="1" ht="14.1" customHeight="1">
      <c r="A36" s="486"/>
      <c r="B36" s="488"/>
      <c r="C36" s="44" t="s">
        <v>58</v>
      </c>
      <c r="D36" s="101"/>
      <c r="E36" s="100"/>
      <c r="F36" s="100"/>
      <c r="G36" s="100"/>
      <c r="H36" s="51">
        <f>I36</f>
        <v>0</v>
      </c>
      <c r="I36" s="51">
        <f>D31</f>
        <v>0</v>
      </c>
      <c r="J36" s="490"/>
      <c r="K36" s="44" t="s">
        <v>95</v>
      </c>
      <c r="L36" s="52"/>
      <c r="M36" s="51"/>
      <c r="N36" s="51"/>
      <c r="O36" s="51"/>
      <c r="P36" s="51">
        <f>Q36</f>
        <v>1</v>
      </c>
      <c r="Q36" s="51">
        <f>L31</f>
        <v>1</v>
      </c>
      <c r="R36" s="483"/>
      <c r="S36" s="44" t="s">
        <v>53</v>
      </c>
      <c r="T36" s="52"/>
      <c r="U36" s="51"/>
      <c r="V36" s="51"/>
      <c r="W36" s="51"/>
      <c r="X36" s="53"/>
      <c r="Y36" s="51">
        <v>0</v>
      </c>
      <c r="Z36" s="483"/>
      <c r="AA36" s="44" t="s">
        <v>53</v>
      </c>
      <c r="AB36" s="52"/>
      <c r="AC36" s="51"/>
      <c r="AD36" s="51"/>
      <c r="AE36" s="51"/>
      <c r="AF36" s="53"/>
      <c r="AG36" s="51">
        <f>AB31</f>
        <v>0</v>
      </c>
      <c r="AH36" s="483"/>
      <c r="AI36" s="44" t="s">
        <v>53</v>
      </c>
      <c r="AJ36" s="52"/>
      <c r="AK36" s="51"/>
      <c r="AL36" s="51"/>
      <c r="AM36" s="51"/>
      <c r="AN36" s="53"/>
      <c r="AO36" s="51">
        <v>0</v>
      </c>
    </row>
    <row r="37" spans="1:41" s="12" customFormat="1" ht="14.1" customHeight="1">
      <c r="A37" s="486"/>
      <c r="B37" s="488"/>
      <c r="C37" s="42" t="s">
        <v>60</v>
      </c>
      <c r="D37" s="101"/>
      <c r="E37" s="101"/>
      <c r="F37" s="101"/>
      <c r="G37" s="101"/>
      <c r="H37" s="51">
        <f>I37</f>
        <v>0</v>
      </c>
      <c r="I37" s="51">
        <v>0</v>
      </c>
      <c r="J37" s="490"/>
      <c r="K37" s="42" t="s">
        <v>60</v>
      </c>
      <c r="L37" s="52"/>
      <c r="M37" s="52"/>
      <c r="N37" s="52"/>
      <c r="O37" s="52"/>
      <c r="P37" s="51">
        <f>Q37</f>
        <v>0</v>
      </c>
      <c r="Q37" s="51">
        <v>0</v>
      </c>
      <c r="R37" s="483"/>
      <c r="S37" s="42" t="s">
        <v>60</v>
      </c>
      <c r="T37" s="52"/>
      <c r="U37" s="52"/>
      <c r="V37" s="52"/>
      <c r="W37" s="52"/>
      <c r="X37" s="52"/>
      <c r="Y37" s="51">
        <v>0</v>
      </c>
      <c r="Z37" s="483"/>
      <c r="AA37" s="42" t="s">
        <v>60</v>
      </c>
      <c r="AB37" s="52"/>
      <c r="AC37" s="52"/>
      <c r="AD37" s="52"/>
      <c r="AE37" s="52"/>
      <c r="AF37" s="52"/>
      <c r="AG37" s="51">
        <v>0</v>
      </c>
      <c r="AH37" s="483"/>
      <c r="AI37" s="42" t="s">
        <v>60</v>
      </c>
      <c r="AJ37" s="52"/>
      <c r="AK37" s="52"/>
      <c r="AL37" s="52"/>
      <c r="AM37" s="52"/>
      <c r="AN37" s="52"/>
      <c r="AO37" s="51">
        <v>0</v>
      </c>
    </row>
    <row r="38" spans="1:41" s="12" customFormat="1" ht="14.1" customHeight="1">
      <c r="A38" s="486"/>
      <c r="B38" s="488"/>
      <c r="C38" s="42" t="s">
        <v>85</v>
      </c>
      <c r="D38" s="101"/>
      <c r="E38" s="101"/>
      <c r="F38" s="101"/>
      <c r="G38" s="101"/>
      <c r="H38" s="51">
        <v>2.5</v>
      </c>
      <c r="I38" s="51">
        <v>2.5</v>
      </c>
      <c r="J38" s="490"/>
      <c r="K38" s="42" t="s">
        <v>85</v>
      </c>
      <c r="L38" s="52"/>
      <c r="M38" s="52"/>
      <c r="N38" s="52"/>
      <c r="O38" s="52"/>
      <c r="P38" s="51">
        <v>2.5</v>
      </c>
      <c r="Q38" s="51">
        <v>2.5</v>
      </c>
      <c r="R38" s="483"/>
      <c r="S38" s="42" t="s">
        <v>85</v>
      </c>
      <c r="T38" s="52"/>
      <c r="U38" s="52"/>
      <c r="V38" s="52"/>
      <c r="W38" s="52"/>
      <c r="X38" s="52"/>
      <c r="Y38" s="51">
        <v>0</v>
      </c>
      <c r="Z38" s="483"/>
      <c r="AA38" s="42" t="s">
        <v>85</v>
      </c>
      <c r="AB38" s="52"/>
      <c r="AC38" s="52"/>
      <c r="AD38" s="52"/>
      <c r="AE38" s="52"/>
      <c r="AF38" s="52"/>
      <c r="AG38" s="51">
        <v>0</v>
      </c>
      <c r="AH38" s="483"/>
      <c r="AI38" s="42" t="s">
        <v>85</v>
      </c>
      <c r="AJ38" s="52"/>
      <c r="AK38" s="52"/>
      <c r="AL38" s="52"/>
      <c r="AM38" s="52"/>
      <c r="AN38" s="52"/>
      <c r="AO38" s="51">
        <v>0</v>
      </c>
    </row>
    <row r="39" spans="1:41" s="12" customFormat="1" ht="14.1" customHeight="1">
      <c r="A39" s="487"/>
      <c r="B39" s="489"/>
      <c r="C39" s="44" t="s">
        <v>59</v>
      </c>
      <c r="D39" s="101"/>
      <c r="E39" s="101"/>
      <c r="F39" s="101"/>
      <c r="G39" s="101"/>
      <c r="H39" s="53">
        <f>(H33*70)+(H34*75)+(H35*25)+(H36*60)+(H37*150)+(H38*45)</f>
        <v>622.5</v>
      </c>
      <c r="I39" s="53">
        <f>(I33*70)+(I34*75)+(I35*25)+(I36*60)+(I37*150)+(I38*45)</f>
        <v>693.67647058823525</v>
      </c>
      <c r="J39" s="491"/>
      <c r="K39" s="44" t="s">
        <v>37</v>
      </c>
      <c r="L39" s="52"/>
      <c r="M39" s="52"/>
      <c r="N39" s="52"/>
      <c r="O39" s="52"/>
      <c r="P39" s="53">
        <f>(P33*70)+(P34*75)+(P35*25)+(P36*60)+(P37*150)+(P38*45)</f>
        <v>676.25</v>
      </c>
      <c r="Q39" s="53">
        <f>(Q33*70)+(Q34*75)+(Q35*25)+(Q36*60)+(Q37*150)+(Q38*45)</f>
        <v>831.15800865800861</v>
      </c>
      <c r="R39" s="484"/>
      <c r="S39" s="44" t="s">
        <v>37</v>
      </c>
      <c r="T39" s="52"/>
      <c r="U39" s="52"/>
      <c r="V39" s="52"/>
      <c r="W39" s="52"/>
      <c r="X39" s="53"/>
      <c r="Y39" s="53">
        <v>0</v>
      </c>
      <c r="Z39" s="484"/>
      <c r="AA39" s="44" t="s">
        <v>37</v>
      </c>
      <c r="AB39" s="52"/>
      <c r="AC39" s="52"/>
      <c r="AD39" s="52"/>
      <c r="AE39" s="52"/>
      <c r="AF39" s="53"/>
      <c r="AG39" s="53">
        <v>0</v>
      </c>
      <c r="AH39" s="484"/>
      <c r="AI39" s="44" t="s">
        <v>37</v>
      </c>
      <c r="AJ39" s="52"/>
      <c r="AK39" s="52"/>
      <c r="AL39" s="52"/>
      <c r="AM39" s="52"/>
      <c r="AN39" s="53"/>
      <c r="AO39" s="53">
        <f>(AO33*70)+(AO34*75)+(AO35*25)+(AO36*60)+(AO37*150)+(AO38*45)</f>
        <v>0</v>
      </c>
    </row>
    <row r="40" spans="1:41" ht="6.75" customHeight="1">
      <c r="B40" s="12"/>
      <c r="C40" s="48"/>
      <c r="J40" s="12"/>
      <c r="K40" s="48"/>
      <c r="L40" s="12"/>
      <c r="R40" s="12"/>
      <c r="S40" s="12"/>
      <c r="Z40" s="12"/>
      <c r="AA40" s="48"/>
      <c r="AH40" s="12"/>
      <c r="AI40" s="48"/>
    </row>
    <row r="41" spans="1:41" ht="19.5" customHeight="1">
      <c r="B41" s="12"/>
      <c r="C41" s="48" t="s">
        <v>47</v>
      </c>
      <c r="J41" s="12"/>
      <c r="K41" s="48" t="s">
        <v>54</v>
      </c>
      <c r="L41" s="12"/>
      <c r="R41" s="12"/>
      <c r="S41" s="12" t="s">
        <v>48</v>
      </c>
      <c r="Z41" s="12"/>
      <c r="AA41" s="48"/>
      <c r="AH41" s="12"/>
      <c r="AI41" s="48"/>
    </row>
    <row r="42" spans="1:41" ht="18.75" customHeight="1">
      <c r="B42" s="12"/>
      <c r="C42" s="501" t="s">
        <v>80</v>
      </c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R42" s="12"/>
      <c r="S42" s="12"/>
      <c r="Z42" s="12"/>
      <c r="AA42" s="48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4">
    <mergeCell ref="J5:J7"/>
    <mergeCell ref="S22:S24"/>
    <mergeCell ref="K22:K24"/>
    <mergeCell ref="A25:A31"/>
    <mergeCell ref="J33:J39"/>
    <mergeCell ref="R33:R39"/>
    <mergeCell ref="A21:A24"/>
    <mergeCell ref="C22:C24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1</vt:i4>
      </vt:variant>
    </vt:vector>
  </HeadingPairs>
  <TitlesOfParts>
    <vt:vector size="7" baseType="lpstr">
      <vt:lpstr>3月菜單</vt:lpstr>
      <vt:lpstr>0302~0306</vt:lpstr>
      <vt:lpstr>0309~0313</vt:lpstr>
      <vt:lpstr>0316~0320</vt:lpstr>
      <vt:lpstr>0323~0327</vt:lpstr>
      <vt:lpstr>0330~0331</vt:lpstr>
      <vt:lpstr>'3月菜單'!Print_Area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2026-02-09T05:29:34Z</cp:lastPrinted>
  <dcterms:created xsi:type="dcterms:W3CDTF">2010-08-25T11:17:24Z</dcterms:created>
  <dcterms:modified xsi:type="dcterms:W3CDTF">2026-02-10T00:56:01Z</dcterms:modified>
</cp:coreProperties>
</file>