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大聚主機\共用資料\115年月菜單\6月\公辦公營\"/>
    </mc:Choice>
  </mc:AlternateContent>
  <xr:revisionPtr revIDLastSave="0" documentId="13_ncr:1_{10A5FCF0-4F98-404D-8ED3-0CEC05AB85E6}" xr6:coauthVersionLast="47" xr6:coauthVersionMax="47" xr10:uidLastSave="{00000000-0000-0000-0000-000000000000}"/>
  <bookViews>
    <workbookView xWindow="7725" yWindow="300" windowWidth="18225" windowHeight="15285" tabRatio="735" xr2:uid="{00000000-000D-0000-FFFF-FFFF00000000}"/>
  </bookViews>
  <sheets>
    <sheet name="6月菜單" sheetId="10" r:id="rId1"/>
    <sheet name="0601~0605" sheetId="13" r:id="rId2"/>
    <sheet name="0608~0612" sheetId="11" r:id="rId3"/>
    <sheet name="0615~0618" sheetId="4" r:id="rId4"/>
    <sheet name="0622~0626" sheetId="14" r:id="rId5"/>
    <sheet name="0629~0630" sheetId="16" r:id="rId6"/>
  </sheets>
  <definedNames>
    <definedName name="_xlnm.Print_Area" localSheetId="1">'0601~0605'!$A$1:$AO$42</definedName>
    <definedName name="_xlnm.Print_Area" localSheetId="2">'0608~0612'!$A$1:$AO$42</definedName>
    <definedName name="_xlnm.Print_Area" localSheetId="3">'0615~0618'!$A$1:$AO$42</definedName>
    <definedName name="_xlnm.Print_Area" localSheetId="4">'0622~0626'!$A$1:$AO$42</definedName>
    <definedName name="_xlnm.Print_Area" localSheetId="5">'0629~0630'!$A$1:$AO$42</definedName>
    <definedName name="_xlnm.Print_Area" localSheetId="0">'6月菜單'!$A$1:$O$29</definedName>
  </definedNames>
  <calcPr calcId="191029"/>
</workbook>
</file>

<file path=xl/calcChain.xml><?xml version="1.0" encoding="utf-8"?>
<calcChain xmlns="http://schemas.openxmlformats.org/spreadsheetml/2006/main">
  <c r="AF12" i="13" l="1"/>
  <c r="AE12" i="13"/>
  <c r="AF11" i="13"/>
  <c r="AE11" i="13"/>
  <c r="AF10" i="13"/>
  <c r="AE10" i="13"/>
  <c r="AF9" i="13"/>
  <c r="AC9" i="13"/>
  <c r="AF8" i="13"/>
  <c r="AD8" i="13"/>
  <c r="V16" i="4" l="1"/>
  <c r="U15" i="11"/>
  <c r="X15" i="11"/>
  <c r="AN6" i="14"/>
  <c r="AK6" i="14"/>
  <c r="AN5" i="14"/>
  <c r="AK5" i="14"/>
  <c r="AN6" i="11"/>
  <c r="AK6" i="11"/>
  <c r="AN5" i="11"/>
  <c r="AK5" i="11"/>
  <c r="AN6" i="13"/>
  <c r="AK6" i="13"/>
  <c r="AC25" i="14"/>
  <c r="AF25" i="14"/>
  <c r="AM25" i="14"/>
  <c r="AN25" i="14"/>
  <c r="AC26" i="14"/>
  <c r="AF26" i="14"/>
  <c r="AL26" i="14"/>
  <c r="AN26" i="14"/>
  <c r="AC25" i="13"/>
  <c r="AF25" i="13"/>
  <c r="AM25" i="13"/>
  <c r="AN25" i="13"/>
  <c r="AC26" i="13"/>
  <c r="AF26" i="13"/>
  <c r="AK26" i="13"/>
  <c r="AN26" i="13"/>
  <c r="AK27" i="13"/>
  <c r="AN27" i="13"/>
  <c r="AM28" i="13"/>
  <c r="AN28" i="13"/>
  <c r="P38" i="16" l="1"/>
  <c r="Q37" i="16"/>
  <c r="P37" i="16" s="1"/>
  <c r="Q36" i="16"/>
  <c r="P36" i="16" s="1"/>
  <c r="P40" i="16" s="1"/>
  <c r="Q35" i="16"/>
  <c r="H38" i="16"/>
  <c r="I37" i="16"/>
  <c r="H37" i="16" s="1"/>
  <c r="I36" i="16"/>
  <c r="H36" i="16" s="1"/>
  <c r="H40" i="16" s="1"/>
  <c r="I35" i="16"/>
  <c r="AN38" i="14"/>
  <c r="AO37" i="14"/>
  <c r="AN37" i="14" s="1"/>
  <c r="AO36" i="14"/>
  <c r="AN36" i="14" s="1"/>
  <c r="AN40" i="14" s="1"/>
  <c r="AO35" i="14"/>
  <c r="AF38" i="14"/>
  <c r="AG37" i="14"/>
  <c r="AF37" i="14" s="1"/>
  <c r="AG36" i="14"/>
  <c r="AF36" i="14" s="1"/>
  <c r="AG35" i="14"/>
  <c r="X38" i="14"/>
  <c r="Y37" i="14"/>
  <c r="X37" i="14"/>
  <c r="Y36" i="14"/>
  <c r="X36" i="14" s="1"/>
  <c r="X40" i="14" s="1"/>
  <c r="Y35" i="14"/>
  <c r="P38" i="14"/>
  <c r="Q37" i="14"/>
  <c r="P37" i="14" s="1"/>
  <c r="Q36" i="14"/>
  <c r="P36" i="14" s="1"/>
  <c r="Q35" i="14"/>
  <c r="H38" i="14"/>
  <c r="I37" i="14"/>
  <c r="H37" i="14"/>
  <c r="I36" i="14"/>
  <c r="H36" i="14" s="1"/>
  <c r="H40" i="14" s="1"/>
  <c r="I35" i="14"/>
  <c r="AN38" i="4"/>
  <c r="AO37" i="4"/>
  <c r="AN37" i="4" s="1"/>
  <c r="AO36" i="4"/>
  <c r="AN36" i="4"/>
  <c r="AN40" i="4" s="1"/>
  <c r="AO35" i="4"/>
  <c r="AO34" i="4"/>
  <c r="AO40" i="4" s="1"/>
  <c r="AF38" i="4"/>
  <c r="AG37" i="4"/>
  <c r="AF37" i="4" s="1"/>
  <c r="AF40" i="4" s="1"/>
  <c r="AG36" i="4"/>
  <c r="AF36" i="4"/>
  <c r="AG35" i="4"/>
  <c r="X38" i="4"/>
  <c r="Y37" i="4"/>
  <c r="X37" i="4"/>
  <c r="Y36" i="4"/>
  <c r="X36" i="4" s="1"/>
  <c r="X40" i="4" s="1"/>
  <c r="Y35" i="4"/>
  <c r="P38" i="4"/>
  <c r="Q37" i="4"/>
  <c r="P37" i="4" s="1"/>
  <c r="Q36" i="4"/>
  <c r="P36" i="4"/>
  <c r="Q35" i="4"/>
  <c r="H38" i="4"/>
  <c r="I37" i="4"/>
  <c r="H37" i="4"/>
  <c r="I36" i="4"/>
  <c r="H36" i="4"/>
  <c r="H40" i="4" s="1"/>
  <c r="I35" i="4"/>
  <c r="AN38" i="11"/>
  <c r="AO37" i="11"/>
  <c r="AN37" i="11" s="1"/>
  <c r="AO36" i="11"/>
  <c r="AN36" i="11"/>
  <c r="AN40" i="11" s="1"/>
  <c r="AO35" i="11"/>
  <c r="AF38" i="11"/>
  <c r="AG37" i="11"/>
  <c r="AF37" i="11" s="1"/>
  <c r="AF40" i="11" s="1"/>
  <c r="AG36" i="11"/>
  <c r="AF36" i="11"/>
  <c r="AG35" i="11"/>
  <c r="X38" i="11"/>
  <c r="X37" i="11"/>
  <c r="Y36" i="11"/>
  <c r="X36" i="11" s="1"/>
  <c r="P38" i="11"/>
  <c r="Q37" i="11"/>
  <c r="P37" i="11" s="1"/>
  <c r="Q36" i="11"/>
  <c r="P36" i="11" s="1"/>
  <c r="Q35" i="11"/>
  <c r="H38" i="11"/>
  <c r="I37" i="11"/>
  <c r="H37" i="11"/>
  <c r="I36" i="11"/>
  <c r="H36" i="11"/>
  <c r="H40" i="11" s="1"/>
  <c r="I35" i="11"/>
  <c r="AN38" i="13"/>
  <c r="AO37" i="13"/>
  <c r="AN37" i="13" s="1"/>
  <c r="AO36" i="13"/>
  <c r="AN36" i="13"/>
  <c r="AN40" i="13" s="1"/>
  <c r="AO35" i="13"/>
  <c r="AF38" i="13"/>
  <c r="AG37" i="13"/>
  <c r="AF37" i="13" s="1"/>
  <c r="AG35" i="13"/>
  <c r="X38" i="13"/>
  <c r="X37" i="13"/>
  <c r="Y36" i="13"/>
  <c r="X36" i="13" s="1"/>
  <c r="Y35" i="13"/>
  <c r="P38" i="13"/>
  <c r="Q37" i="13"/>
  <c r="P37" i="13"/>
  <c r="Q36" i="13"/>
  <c r="P36" i="13"/>
  <c r="Q35" i="13"/>
  <c r="H38" i="13"/>
  <c r="I37" i="13"/>
  <c r="H37" i="13"/>
  <c r="I36" i="13"/>
  <c r="H36" i="13"/>
  <c r="H40" i="13" s="1"/>
  <c r="I35" i="13"/>
  <c r="AF40" i="14" l="1"/>
  <c r="P40" i="14"/>
  <c r="P40" i="4"/>
  <c r="P40" i="13"/>
  <c r="P40" i="11"/>
  <c r="X40" i="11"/>
  <c r="X40" i="13"/>
  <c r="P6" i="16"/>
  <c r="M6" i="16"/>
  <c r="P5" i="16"/>
  <c r="M5" i="16"/>
  <c r="Q34" i="16" s="1"/>
  <c r="Q40" i="16" s="1"/>
  <c r="H10" i="14"/>
  <c r="H9" i="14"/>
  <c r="G9" i="14"/>
  <c r="H8" i="14"/>
  <c r="F8" i="14"/>
  <c r="AL9" i="14" l="1"/>
  <c r="AF17" i="14" l="1"/>
  <c r="AE17" i="14"/>
  <c r="AF16" i="14"/>
  <c r="AE16" i="14"/>
  <c r="AF18" i="14"/>
  <c r="AE18" i="14"/>
  <c r="X15" i="14"/>
  <c r="V15" i="14"/>
  <c r="H31" i="14" l="1"/>
  <c r="F31" i="14"/>
  <c r="H30" i="14"/>
  <c r="H29" i="14"/>
  <c r="F29" i="14"/>
  <c r="H28" i="14"/>
  <c r="G28" i="14"/>
  <c r="H27" i="14"/>
  <c r="G27" i="14"/>
  <c r="H26" i="14"/>
  <c r="G26" i="14"/>
  <c r="H25" i="14"/>
  <c r="G25" i="14"/>
  <c r="P26" i="14" l="1"/>
  <c r="N26" i="14"/>
  <c r="P25" i="14"/>
  <c r="O25" i="14"/>
  <c r="X25" i="4"/>
  <c r="W25" i="4"/>
  <c r="X9" i="4"/>
  <c r="X10" i="4"/>
  <c r="X11" i="4"/>
  <c r="X12" i="4"/>
  <c r="X13" i="4"/>
  <c r="X14" i="4"/>
  <c r="W14" i="4"/>
  <c r="X21" i="4"/>
  <c r="W21" i="4"/>
  <c r="V11" i="4"/>
  <c r="U10" i="4"/>
  <c r="O26" i="4"/>
  <c r="H17" i="4"/>
  <c r="F17" i="4"/>
  <c r="H16" i="4"/>
  <c r="G16" i="4"/>
  <c r="E15" i="4"/>
  <c r="AF15" i="14" l="1"/>
  <c r="AD15" i="14"/>
  <c r="G10" i="4"/>
  <c r="AM11" i="11"/>
  <c r="AL8" i="11"/>
  <c r="AN9" i="11"/>
  <c r="AN10" i="11"/>
  <c r="AN11" i="11"/>
  <c r="AN12" i="11"/>
  <c r="AN8" i="11"/>
  <c r="U12" i="11" l="1"/>
  <c r="W10" i="11"/>
  <c r="W11" i="11"/>
  <c r="W13" i="11"/>
  <c r="W14" i="11"/>
  <c r="X9" i="11"/>
  <c r="X10" i="11"/>
  <c r="X11" i="11"/>
  <c r="X12" i="11"/>
  <c r="X13" i="11"/>
  <c r="X14" i="11"/>
  <c r="X8" i="11"/>
  <c r="V8" i="11"/>
  <c r="AN11" i="14" l="1"/>
  <c r="AM11" i="14"/>
  <c r="AN10" i="14"/>
  <c r="AM10" i="14"/>
  <c r="AN9" i="14"/>
  <c r="AN8" i="14"/>
  <c r="AL8" i="14"/>
  <c r="AM25" i="11"/>
  <c r="AN26" i="11"/>
  <c r="AL26" i="11"/>
  <c r="AN25" i="11"/>
  <c r="X29" i="4"/>
  <c r="V29" i="4"/>
  <c r="X28" i="4"/>
  <c r="X27" i="4"/>
  <c r="W27" i="4"/>
  <c r="X26" i="4"/>
  <c r="U26" i="4"/>
  <c r="X26" i="11"/>
  <c r="V26" i="11"/>
  <c r="Y35" i="11" s="1"/>
  <c r="X25" i="11"/>
  <c r="W25" i="11"/>
  <c r="AD15" i="11"/>
  <c r="AD16" i="11"/>
  <c r="AF16" i="11"/>
  <c r="AC17" i="11"/>
  <c r="AF17" i="11"/>
  <c r="AE18" i="11"/>
  <c r="AF18" i="11"/>
  <c r="AF15" i="11"/>
  <c r="AF12" i="11"/>
  <c r="AF11" i="11"/>
  <c r="AE11" i="11"/>
  <c r="AF10" i="11"/>
  <c r="AE10" i="11"/>
  <c r="AF9" i="11"/>
  <c r="AC9" i="11"/>
  <c r="AF8" i="11"/>
  <c r="AD8" i="11"/>
  <c r="AF27" i="11" l="1"/>
  <c r="AE27" i="11"/>
  <c r="AF26" i="11"/>
  <c r="AF25" i="11"/>
  <c r="AD25" i="11"/>
  <c r="P10" i="4"/>
  <c r="N10" i="4"/>
  <c r="P13" i="4"/>
  <c r="P12" i="4"/>
  <c r="O12" i="4"/>
  <c r="P11" i="4"/>
  <c r="M11" i="4"/>
  <c r="P9" i="4"/>
  <c r="O9" i="4"/>
  <c r="P8" i="4"/>
  <c r="M8" i="4"/>
  <c r="AN17" i="11"/>
  <c r="AM17" i="11"/>
  <c r="AL16" i="11"/>
  <c r="AN15" i="11"/>
  <c r="AM15" i="11"/>
  <c r="AF12" i="14"/>
  <c r="AE12" i="14"/>
  <c r="AF11" i="14"/>
  <c r="AF10" i="14"/>
  <c r="AF9" i="14"/>
  <c r="AF8" i="14"/>
  <c r="AD8" i="14"/>
  <c r="X16" i="4"/>
  <c r="H26" i="13"/>
  <c r="G26" i="13"/>
  <c r="H25" i="13"/>
  <c r="F25" i="13"/>
  <c r="P12" i="13"/>
  <c r="M12" i="13"/>
  <c r="P11" i="13"/>
  <c r="O11" i="13"/>
  <c r="P10" i="13"/>
  <c r="O10" i="13"/>
  <c r="P9" i="13"/>
  <c r="P8" i="13"/>
  <c r="N8" i="13"/>
  <c r="AF17" i="13" l="1"/>
  <c r="AD17" i="13"/>
  <c r="AN18" i="13"/>
  <c r="AL18" i="13"/>
  <c r="AN17" i="13"/>
  <c r="AM17" i="13"/>
  <c r="AN16" i="13"/>
  <c r="AM16" i="13"/>
  <c r="AN15" i="13"/>
  <c r="AM15" i="13"/>
  <c r="P9" i="16"/>
  <c r="P8" i="16"/>
  <c r="N8" i="16"/>
  <c r="P26" i="16"/>
  <c r="N26" i="16"/>
  <c r="P25" i="16"/>
  <c r="O25" i="16"/>
  <c r="P16" i="13"/>
  <c r="N16" i="13"/>
  <c r="P15" i="13"/>
  <c r="O15" i="13"/>
  <c r="AF10" i="4"/>
  <c r="AF9" i="4"/>
  <c r="AE9" i="4"/>
  <c r="AF8" i="4"/>
  <c r="AD8" i="4"/>
  <c r="AN9" i="13"/>
  <c r="AN8" i="13"/>
  <c r="AL8" i="13"/>
  <c r="P26" i="13"/>
  <c r="N26" i="13"/>
  <c r="P25" i="13"/>
  <c r="O25" i="13"/>
  <c r="H16" i="13"/>
  <c r="F16" i="13"/>
  <c r="H15" i="13"/>
  <c r="G15" i="13"/>
  <c r="X16" i="13" l="1"/>
  <c r="U16" i="13"/>
  <c r="X15" i="13"/>
  <c r="W15" i="13"/>
  <c r="X14" i="13"/>
  <c r="V14" i="13"/>
  <c r="X13" i="13"/>
  <c r="W13" i="13"/>
  <c r="X12" i="13"/>
  <c r="W12" i="13"/>
  <c r="X11" i="13"/>
  <c r="W11" i="13"/>
  <c r="X10" i="13"/>
  <c r="W10" i="13"/>
  <c r="X9" i="13"/>
  <c r="W9" i="13"/>
  <c r="X8" i="13"/>
  <c r="V8" i="13"/>
  <c r="X5" i="13"/>
  <c r="U5" i="13"/>
  <c r="Y34" i="13" s="1"/>
  <c r="Y40" i="13" s="1"/>
  <c r="O25" i="10" l="1"/>
  <c r="P21" i="16" l="1"/>
  <c r="O21" i="16"/>
  <c r="P19" i="16"/>
  <c r="O19" i="16"/>
  <c r="P18" i="16"/>
  <c r="M18" i="16"/>
  <c r="P17" i="16"/>
  <c r="M17" i="16"/>
  <c r="P16" i="16"/>
  <c r="N16" i="16"/>
  <c r="P15" i="16"/>
  <c r="O15" i="16"/>
  <c r="F26" i="16"/>
  <c r="E16" i="16" l="1"/>
  <c r="AE25" i="4"/>
  <c r="E10" i="11"/>
  <c r="H18" i="16"/>
  <c r="G18" i="16"/>
  <c r="H16" i="16"/>
  <c r="H17" i="16"/>
  <c r="G17" i="16"/>
  <c r="H15" i="16"/>
  <c r="E15" i="16"/>
  <c r="H10" i="16"/>
  <c r="G10" i="16"/>
  <c r="H9" i="16"/>
  <c r="G9" i="16"/>
  <c r="H8" i="16"/>
  <c r="F8" i="16"/>
  <c r="AF15" i="4" l="1"/>
  <c r="H11" i="4" l="1"/>
  <c r="G11" i="4"/>
  <c r="H10" i="4"/>
  <c r="H9" i="4"/>
  <c r="G9" i="4"/>
  <c r="H8" i="4"/>
  <c r="F8" i="4"/>
  <c r="P10" i="11" l="1"/>
  <c r="O10" i="11"/>
  <c r="H12" i="11"/>
  <c r="H11" i="11"/>
  <c r="H26" i="11" l="1"/>
  <c r="F26" i="11"/>
  <c r="H25" i="11"/>
  <c r="G25" i="11"/>
  <c r="O12" i="14"/>
  <c r="P12" i="14"/>
  <c r="H26" i="16" l="1"/>
  <c r="H25" i="16"/>
  <c r="G25" i="16"/>
  <c r="AL16" i="14"/>
  <c r="X13" i="14"/>
  <c r="W13" i="14"/>
  <c r="X12" i="14"/>
  <c r="W12" i="14"/>
  <c r="W11" i="14"/>
  <c r="W9" i="14"/>
  <c r="E9" i="11" l="1"/>
  <c r="H21" i="11"/>
  <c r="G21" i="11"/>
  <c r="H9" i="11"/>
  <c r="H8" i="11"/>
  <c r="G11" i="11"/>
  <c r="H10" i="11"/>
  <c r="F8" i="11"/>
  <c r="O25" i="11"/>
  <c r="P25" i="11"/>
  <c r="N26" i="11"/>
  <c r="P26" i="11"/>
  <c r="H18" i="11"/>
  <c r="G18" i="11"/>
  <c r="H17" i="11"/>
  <c r="G17" i="11"/>
  <c r="H16" i="11"/>
  <c r="F16" i="11"/>
  <c r="H15" i="11"/>
  <c r="G15" i="11"/>
  <c r="H26" i="4"/>
  <c r="F26" i="4"/>
  <c r="H25" i="4"/>
  <c r="G25" i="4"/>
  <c r="H12" i="13"/>
  <c r="G12" i="13"/>
  <c r="H11" i="13"/>
  <c r="G11" i="13"/>
  <c r="H10" i="13"/>
  <c r="G10" i="13"/>
  <c r="H9" i="13"/>
  <c r="H8" i="13"/>
  <c r="F8" i="13"/>
  <c r="P27" i="4"/>
  <c r="O27" i="4"/>
  <c r="P26" i="4"/>
  <c r="P25" i="4"/>
  <c r="N25" i="4"/>
  <c r="N15" i="4"/>
  <c r="P16" i="4"/>
  <c r="O16" i="4"/>
  <c r="AD15" i="4"/>
  <c r="AF18" i="4"/>
  <c r="AE18" i="4"/>
  <c r="AF17" i="4"/>
  <c r="AE17" i="4"/>
  <c r="AF16" i="4"/>
  <c r="AE16" i="4"/>
  <c r="AD26" i="4"/>
  <c r="P11" i="14"/>
  <c r="O11" i="14"/>
  <c r="P10" i="14"/>
  <c r="P9" i="14"/>
  <c r="P8" i="14"/>
  <c r="N8" i="14"/>
  <c r="U5" i="4"/>
  <c r="Y34" i="4" s="1"/>
  <c r="Y40" i="4" s="1"/>
  <c r="O15" i="11"/>
  <c r="P16" i="11"/>
  <c r="N16" i="11"/>
  <c r="P15" i="11"/>
  <c r="AF16" i="13"/>
  <c r="AE16" i="13"/>
  <c r="AG36" i="13" s="1"/>
  <c r="AF36" i="13" s="1"/>
  <c r="AF40" i="13" s="1"/>
  <c r="AF15" i="13"/>
  <c r="AE15" i="13"/>
  <c r="M15" i="14"/>
  <c r="H19" i="14"/>
  <c r="G19" i="14"/>
  <c r="H18" i="14"/>
  <c r="H17" i="14"/>
  <c r="F17" i="14"/>
  <c r="H16" i="14"/>
  <c r="G16" i="14"/>
  <c r="H15" i="14"/>
  <c r="E15" i="14"/>
  <c r="P16" i="14"/>
  <c r="N16" i="14"/>
  <c r="P15" i="14"/>
  <c r="H5" i="16"/>
  <c r="E5" i="16"/>
  <c r="I34" i="16" s="1"/>
  <c r="I40" i="16" s="1"/>
  <c r="AO34" i="14"/>
  <c r="AO40" i="14" s="1"/>
  <c r="H5" i="14"/>
  <c r="E5" i="14"/>
  <c r="I34" i="14" s="1"/>
  <c r="I40" i="14" s="1"/>
  <c r="H5" i="4"/>
  <c r="E5" i="4"/>
  <c r="I34" i="4" s="1"/>
  <c r="I40" i="4" s="1"/>
  <c r="AO34" i="11"/>
  <c r="AO40" i="11" s="1"/>
  <c r="H5" i="11"/>
  <c r="E5" i="11"/>
  <c r="I34" i="11" s="1"/>
  <c r="I40" i="11" s="1"/>
  <c r="AN5" i="13"/>
  <c r="AK5" i="13"/>
  <c r="AO34" i="13" s="1"/>
  <c r="AO40" i="13" s="1"/>
  <c r="H5" i="13"/>
  <c r="E5" i="13"/>
  <c r="I34" i="13" s="1"/>
  <c r="I40" i="13" s="1"/>
  <c r="AO37" i="16"/>
  <c r="AG37" i="16"/>
  <c r="Y37" i="16"/>
  <c r="H21" i="16"/>
  <c r="G21" i="16"/>
  <c r="AO36" i="16"/>
  <c r="AG36" i="16"/>
  <c r="Y36" i="16"/>
  <c r="AO35" i="16"/>
  <c r="AG35" i="16"/>
  <c r="Y35" i="16"/>
  <c r="AO34" i="16"/>
  <c r="AG34" i="16"/>
  <c r="Y34" i="16"/>
  <c r="AI3" i="16"/>
  <c r="AA3" i="16"/>
  <c r="S3" i="16"/>
  <c r="K3" i="16"/>
  <c r="O24" i="10"/>
  <c r="AG40" i="16" l="1"/>
  <c r="Y40" i="16"/>
  <c r="AO40" i="16"/>
  <c r="O9" i="10"/>
  <c r="AF6" i="14" l="1"/>
  <c r="AC6" i="14"/>
  <c r="AF5" i="14"/>
  <c r="AC5" i="14"/>
  <c r="AG34" i="14" s="1"/>
  <c r="AG40" i="14" s="1"/>
  <c r="AF6" i="4"/>
  <c r="AC6" i="4"/>
  <c r="AF5" i="4"/>
  <c r="AC5" i="4"/>
  <c r="AG34" i="4" s="1"/>
  <c r="AG40" i="4" s="1"/>
  <c r="AF6" i="11"/>
  <c r="AC6" i="11"/>
  <c r="AF5" i="11"/>
  <c r="AC5" i="11"/>
  <c r="AG34" i="11" s="1"/>
  <c r="AG40" i="11" s="1"/>
  <c r="AF6" i="13"/>
  <c r="AC6" i="13"/>
  <c r="AF5" i="13"/>
  <c r="AC5" i="13"/>
  <c r="AG34" i="13" s="1"/>
  <c r="AG40" i="13" s="1"/>
  <c r="P6" i="14"/>
  <c r="M6" i="14"/>
  <c r="P5" i="14"/>
  <c r="M5" i="14"/>
  <c r="Q34" i="14" s="1"/>
  <c r="Q40" i="14" s="1"/>
  <c r="P6" i="4"/>
  <c r="M6" i="4"/>
  <c r="P5" i="4"/>
  <c r="M5" i="4"/>
  <c r="Q34" i="4" s="1"/>
  <c r="Q40" i="4" s="1"/>
  <c r="P6" i="11"/>
  <c r="M6" i="11"/>
  <c r="P5" i="11"/>
  <c r="M5" i="11"/>
  <c r="Q34" i="11" s="1"/>
  <c r="Q40" i="11" s="1"/>
  <c r="P6" i="13"/>
  <c r="M6" i="13"/>
  <c r="P5" i="13"/>
  <c r="M5" i="13"/>
  <c r="Q34" i="13" s="1"/>
  <c r="Q40" i="13" s="1"/>
  <c r="AF26" i="4" l="1"/>
  <c r="AF25" i="4"/>
  <c r="AN16" i="14"/>
  <c r="AN15" i="14"/>
  <c r="AM15" i="14"/>
  <c r="X11" i="14"/>
  <c r="X10" i="14"/>
  <c r="X9" i="14"/>
  <c r="X8" i="14"/>
  <c r="V8" i="14"/>
  <c r="X5" i="14"/>
  <c r="U5" i="14"/>
  <c r="Y34" i="14" s="1"/>
  <c r="Y40" i="14" s="1"/>
  <c r="X5" i="11"/>
  <c r="U5" i="11"/>
  <c r="Y34" i="11" s="1"/>
  <c r="Y40" i="11" s="1"/>
  <c r="P9" i="11"/>
  <c r="O9" i="11"/>
  <c r="P8" i="11"/>
  <c r="N8" i="11"/>
  <c r="V9" i="4"/>
  <c r="X8" i="4"/>
  <c r="W8" i="4"/>
  <c r="X5" i="4"/>
  <c r="P21" i="13"/>
  <c r="O21" i="13"/>
  <c r="H21" i="13"/>
  <c r="G21" i="13"/>
  <c r="O17" i="10" l="1"/>
  <c r="AN21" i="14" l="1"/>
  <c r="AM21" i="14"/>
  <c r="AF21" i="14"/>
  <c r="AE21" i="14"/>
  <c r="AF21" i="13" l="1"/>
  <c r="AE21" i="13"/>
  <c r="O22" i="10" l="1"/>
  <c r="O21" i="10"/>
  <c r="O23" i="10" l="1"/>
  <c r="O20" i="10"/>
  <c r="O19" i="10"/>
  <c r="P21" i="14" l="1"/>
  <c r="O21" i="14"/>
  <c r="H21" i="14"/>
  <c r="G21" i="14"/>
  <c r="AI3" i="14"/>
  <c r="AA3" i="14"/>
  <c r="S3" i="14"/>
  <c r="K3" i="14"/>
  <c r="P21" i="4" l="1"/>
  <c r="O21" i="4"/>
  <c r="H21" i="4"/>
  <c r="G21" i="4"/>
  <c r="O4" i="10" l="1"/>
  <c r="AF21" i="11" l="1"/>
  <c r="AE21" i="11"/>
  <c r="AF21" i="4"/>
  <c r="AE21" i="4"/>
  <c r="P21" i="11"/>
  <c r="O21" i="11"/>
  <c r="O8" i="10" l="1"/>
  <c r="AN21" i="11"/>
  <c r="AM21" i="11"/>
  <c r="O15" i="10" l="1"/>
  <c r="O14" i="10"/>
  <c r="O16" i="10" l="1"/>
  <c r="O13" i="10"/>
  <c r="O12" i="10"/>
  <c r="O11" i="10"/>
  <c r="O10" i="10"/>
  <c r="O7" i="10"/>
  <c r="O6" i="10"/>
  <c r="O5" i="10"/>
  <c r="AN21" i="13" l="1"/>
  <c r="AM21" i="13"/>
  <c r="AI3" i="4" l="1"/>
  <c r="AA3" i="4" l="1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<sst xmlns="http://schemas.openxmlformats.org/spreadsheetml/2006/main" count="1484" uniqueCount="504">
  <si>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</si>
  <si>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</si>
  <si>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</si>
  <si>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</si>
  <si>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</si>
  <si>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</si>
  <si>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</si>
  <si>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</si>
  <si>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</si>
  <si>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</si>
  <si>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</si>
  <si>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</si>
  <si>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</si>
  <si>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</si>
  <si>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</si>
  <si>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</si>
  <si>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屏東縣</t>
  </si>
  <si>
    <t>(五)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</si>
  <si>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</si>
  <si>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</si>
  <si>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</si>
  <si>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</si>
  <si>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</si>
  <si>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</si>
  <si>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</si>
  <si>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</si>
  <si>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</si>
  <si>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</si>
  <si>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</si>
  <si>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</si>
  <si>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</si>
  <si>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</si>
  <si>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</si>
  <si>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</si>
  <si>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</si>
  <si>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</si>
  <si>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</si>
  <si>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</si>
  <si>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</si>
  <si>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</si>
  <si>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</si>
  <si>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</si>
  <si>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</si>
  <si>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</si>
  <si>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</si>
  <si>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</si>
  <si>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</si>
  <si>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</si>
  <si>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</si>
  <si>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</si>
  <si>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</si>
  <si>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</si>
  <si>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</si>
  <si>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</si>
  <si>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</si>
  <si>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</si>
  <si>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</si>
  <si>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</si>
  <si>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</si>
  <si>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</si>
  <si>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</si>
  <si>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</si>
  <si>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</si>
  <si>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</si>
  <si>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</si>
  <si>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</si>
  <si>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</si>
  <si>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</si>
  <si>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</si>
  <si>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</si>
  <si>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飯</t>
    <phoneticPr fontId="20" type="noConversion"/>
  </si>
  <si>
    <t>1~3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</si>
  <si>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</si>
  <si>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</si>
  <si>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</si>
  <si>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(五)</t>
    <phoneticPr fontId="20" type="noConversion"/>
  </si>
  <si>
    <t>(煮)</t>
    <phoneticPr fontId="20" type="noConversion"/>
  </si>
  <si>
    <t>(煮)</t>
    <phoneticPr fontId="20" type="noConversion"/>
  </si>
  <si>
    <t>水果每人1份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</si>
  <si>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</si>
  <si>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</si>
  <si>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</si>
  <si>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</si>
  <si>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</si>
  <si>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</si>
  <si>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</si>
  <si>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</si>
  <si>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</si>
  <si>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</si>
  <si>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</si>
  <si>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</si>
  <si>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</si>
  <si>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</si>
  <si>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</si>
  <si>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</si>
  <si>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</si>
  <si>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</si>
  <si>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</si>
  <si>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雞</t>
  </si>
  <si>
    <t>杯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</si>
  <si>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</si>
  <si>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</si>
  <si>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</si>
  <si>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</si>
  <si>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</si>
  <si>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</si>
  <si>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雞</t>
    <phoneticPr fontId="20" type="noConversion"/>
  </si>
  <si>
    <t>(煮)</t>
    <phoneticPr fontId="20" type="noConversion"/>
  </si>
  <si>
    <t>關東煮</t>
    <phoneticPr fontId="20" type="noConversion"/>
  </si>
  <si>
    <t>宮保雞丁</t>
    <phoneticPr fontId="20" type="noConversion"/>
  </si>
  <si>
    <t>丁</t>
  </si>
  <si>
    <t>條</t>
    <phoneticPr fontId="20" type="noConversion"/>
  </si>
  <si>
    <t>宮</t>
  </si>
  <si>
    <t>保</t>
  </si>
  <si>
    <t>瓠瓜龍骨湯</t>
    <phoneticPr fontId="20" type="noConversion"/>
  </si>
  <si>
    <t>三杯雞</t>
    <phoneticPr fontId="20" type="noConversion"/>
  </si>
  <si>
    <t>古早味飯湯</t>
    <phoneticPr fontId="20" type="noConversion"/>
  </si>
  <si>
    <t>麵條</t>
    <phoneticPr fontId="20" type="noConversion"/>
  </si>
  <si>
    <t>鐵板豬柳</t>
    <phoneticPr fontId="20" type="noConversion"/>
  </si>
  <si>
    <t xml:space="preserve">時令蔬菜       </t>
    <phoneticPr fontId="20" type="noConversion"/>
  </si>
  <si>
    <t xml:space="preserve">時令蔬菜 </t>
    <phoneticPr fontId="20" type="noConversion"/>
  </si>
  <si>
    <t>冬瓜龍骨湯</t>
    <phoneticPr fontId="20" type="noConversion"/>
  </si>
  <si>
    <t>豆</t>
    <phoneticPr fontId="20" type="noConversion"/>
  </si>
  <si>
    <t>炒</t>
    <phoneticPr fontId="20" type="noConversion"/>
  </si>
  <si>
    <t>肉絲</t>
    <phoneticPr fontId="20" type="noConversion"/>
  </si>
  <si>
    <t>1.冬粉</t>
  </si>
  <si>
    <t>3.絞肉</t>
  </si>
  <si>
    <t>4.油蔥酥</t>
  </si>
  <si>
    <t>雞肉</t>
    <phoneticPr fontId="20" type="noConversion"/>
  </si>
  <si>
    <t>麵</t>
    <phoneticPr fontId="20" type="noConversion"/>
  </si>
  <si>
    <t>(炸)</t>
    <phoneticPr fontId="20" type="noConversion"/>
  </si>
  <si>
    <t>白米飯</t>
    <phoneticPr fontId="20" type="noConversion"/>
  </si>
  <si>
    <t>鮮奶每人1份</t>
    <phoneticPr fontId="20" type="noConversion"/>
  </si>
  <si>
    <t>TAP豆漿每人1份</t>
    <phoneticPr fontId="20" type="noConversion"/>
  </si>
  <si>
    <t>三</t>
    <phoneticPr fontId="20" type="noConversion"/>
  </si>
  <si>
    <t>雞肉</t>
    <phoneticPr fontId="20" type="noConversion"/>
  </si>
  <si>
    <t>九層塔</t>
    <phoneticPr fontId="20" type="noConversion"/>
  </si>
  <si>
    <t>薑片</t>
    <phoneticPr fontId="20" type="noConversion"/>
  </si>
  <si>
    <t>(炒)</t>
    <phoneticPr fontId="20" type="noConversion"/>
  </si>
  <si>
    <t>黑麻油</t>
    <phoneticPr fontId="20" type="noConversion"/>
  </si>
  <si>
    <t>雞塊</t>
    <phoneticPr fontId="20" type="noConversion"/>
  </si>
  <si>
    <t>塊</t>
    <phoneticPr fontId="20" type="noConversion"/>
  </si>
  <si>
    <t>麵</t>
    <phoneticPr fontId="20" type="noConversion"/>
  </si>
  <si>
    <t>麵條</t>
    <phoneticPr fontId="20" type="noConversion"/>
  </si>
  <si>
    <t>條</t>
    <phoneticPr fontId="20" type="noConversion"/>
  </si>
  <si>
    <t>大</t>
    <phoneticPr fontId="20" type="noConversion"/>
  </si>
  <si>
    <t>1.紅蘿蔔</t>
    <phoneticPr fontId="20" type="noConversion"/>
  </si>
  <si>
    <t>滷</t>
    <phoneticPr fontId="20" type="noConversion"/>
  </si>
  <si>
    <t>2.肉絲</t>
    <phoneticPr fontId="20" type="noConversion"/>
  </si>
  <si>
    <t>料</t>
    <phoneticPr fontId="20" type="noConversion"/>
  </si>
  <si>
    <t>4.木耳</t>
    <phoneticPr fontId="20" type="noConversion"/>
  </si>
  <si>
    <t>(滷)</t>
    <phoneticPr fontId="20" type="noConversion"/>
  </si>
  <si>
    <t>豬</t>
    <phoneticPr fontId="20" type="noConversion"/>
  </si>
  <si>
    <t>魚</t>
    <phoneticPr fontId="20" type="noConversion"/>
  </si>
  <si>
    <t>洋蔥</t>
    <phoneticPr fontId="20" type="noConversion"/>
  </si>
  <si>
    <t>杏鮑菇</t>
    <phoneticPr fontId="20" type="noConversion"/>
  </si>
  <si>
    <t>(煮)</t>
    <phoneticPr fontId="20" type="noConversion"/>
  </si>
  <si>
    <t>魚丁</t>
    <phoneticPr fontId="20" type="noConversion"/>
  </si>
  <si>
    <t>香</t>
    <phoneticPr fontId="20" type="noConversion"/>
  </si>
  <si>
    <t>丁</t>
    <phoneticPr fontId="20" type="noConversion"/>
  </si>
  <si>
    <t>1.雞肉</t>
    <phoneticPr fontId="20" type="noConversion"/>
  </si>
  <si>
    <t>2.黑胡椒醬</t>
    <phoneticPr fontId="20" type="noConversion"/>
  </si>
  <si>
    <t>3.蒜酥</t>
    <phoneticPr fontId="20" type="noConversion"/>
  </si>
  <si>
    <t>肉</t>
    <phoneticPr fontId="20" type="noConversion"/>
  </si>
  <si>
    <t>4.紅蘿蔔</t>
    <phoneticPr fontId="20" type="noConversion"/>
  </si>
  <si>
    <t>白</t>
    <phoneticPr fontId="20" type="noConversion"/>
  </si>
  <si>
    <t>白米</t>
    <phoneticPr fontId="20" type="noConversion"/>
  </si>
  <si>
    <t>米</t>
    <phoneticPr fontId="20" type="noConversion"/>
  </si>
  <si>
    <t>飯</t>
    <phoneticPr fontId="20" type="noConversion"/>
  </si>
  <si>
    <t>咖</t>
    <phoneticPr fontId="20" type="noConversion"/>
  </si>
  <si>
    <t>高麗菜</t>
    <phoneticPr fontId="20" type="noConversion"/>
  </si>
  <si>
    <t>哩</t>
    <phoneticPr fontId="20" type="noConversion"/>
  </si>
  <si>
    <t>紅蘿蔔</t>
    <phoneticPr fontId="20" type="noConversion"/>
  </si>
  <si>
    <t>雞蛋</t>
    <phoneticPr fontId="20" type="noConversion"/>
  </si>
  <si>
    <t>玉米粒</t>
    <phoneticPr fontId="20" type="noConversion"/>
  </si>
  <si>
    <t>咖哩粉</t>
    <phoneticPr fontId="20" type="noConversion"/>
  </si>
  <si>
    <t>骨</t>
    <phoneticPr fontId="20" type="noConversion"/>
  </si>
  <si>
    <t>紅</t>
    <phoneticPr fontId="20" type="noConversion"/>
  </si>
  <si>
    <t>燒</t>
    <phoneticPr fontId="20" type="noConversion"/>
  </si>
  <si>
    <t>錦</t>
    <phoneticPr fontId="20" type="noConversion"/>
  </si>
  <si>
    <t>湯</t>
    <phoneticPr fontId="20" type="noConversion"/>
  </si>
  <si>
    <t>油蔥酥</t>
    <phoneticPr fontId="20" type="noConversion"/>
  </si>
  <si>
    <t>筍絲</t>
    <phoneticPr fontId="20" type="noConversion"/>
  </si>
  <si>
    <t>白蘿蔔</t>
    <phoneticPr fontId="20" type="noConversion"/>
  </si>
  <si>
    <t>古</t>
    <phoneticPr fontId="20" type="noConversion"/>
  </si>
  <si>
    <t>早</t>
    <phoneticPr fontId="20" type="noConversion"/>
  </si>
  <si>
    <t>味</t>
    <phoneticPr fontId="20" type="noConversion"/>
  </si>
  <si>
    <t>3.紅蘿蔔</t>
    <phoneticPr fontId="20" type="noConversion"/>
  </si>
  <si>
    <t>1.瓠瓜</t>
    <phoneticPr fontId="20" type="noConversion"/>
  </si>
  <si>
    <t>菇</t>
    <phoneticPr fontId="20" type="noConversion"/>
  </si>
  <si>
    <t>瓠</t>
    <phoneticPr fontId="20" type="noConversion"/>
  </si>
  <si>
    <t>瓜</t>
    <phoneticPr fontId="20" type="noConversion"/>
  </si>
  <si>
    <t>4.絞肉</t>
    <phoneticPr fontId="20" type="noConversion"/>
  </si>
  <si>
    <t>3.高麗菜</t>
    <phoneticPr fontId="20" type="noConversion"/>
  </si>
  <si>
    <t>1.玉米</t>
    <phoneticPr fontId="20" type="noConversion"/>
  </si>
  <si>
    <t>2.雞蛋</t>
    <phoneticPr fontId="20" type="noConversion"/>
  </si>
  <si>
    <t>2.豆芽菜</t>
    <phoneticPr fontId="20" type="noConversion"/>
  </si>
  <si>
    <t>5.紅蘿蔔</t>
    <phoneticPr fontId="20" type="noConversion"/>
  </si>
  <si>
    <t>什</t>
    <phoneticPr fontId="20" type="noConversion"/>
  </si>
  <si>
    <t>高</t>
    <phoneticPr fontId="20" type="noConversion"/>
  </si>
  <si>
    <t>麗</t>
    <phoneticPr fontId="20" type="noConversion"/>
  </si>
  <si>
    <t>4.肉絲</t>
    <phoneticPr fontId="20" type="noConversion"/>
  </si>
  <si>
    <t>花</t>
    <phoneticPr fontId="20" type="noConversion"/>
  </si>
  <si>
    <t>絲</t>
    <phoneticPr fontId="20" type="noConversion"/>
  </si>
  <si>
    <t>1.豆腐</t>
    <phoneticPr fontId="20" type="noConversion"/>
  </si>
  <si>
    <t>冬</t>
    <phoneticPr fontId="20" type="noConversion"/>
  </si>
  <si>
    <t>冬瓜</t>
    <phoneticPr fontId="20" type="noConversion"/>
  </si>
  <si>
    <t>絞肉</t>
    <phoneticPr fontId="20" type="noConversion"/>
  </si>
  <si>
    <t>燜</t>
    <phoneticPr fontId="20" type="noConversion"/>
  </si>
  <si>
    <t>蛋</t>
    <phoneticPr fontId="20" type="noConversion"/>
  </si>
  <si>
    <t>1.肉絲</t>
    <phoneticPr fontId="20" type="noConversion"/>
  </si>
  <si>
    <t>小</t>
    <phoneticPr fontId="20" type="noConversion"/>
  </si>
  <si>
    <t>蘿</t>
    <phoneticPr fontId="20" type="noConversion"/>
  </si>
  <si>
    <t>蔔</t>
    <phoneticPr fontId="20" type="noConversion"/>
  </si>
  <si>
    <t>龍</t>
    <phoneticPr fontId="20" type="noConversion"/>
  </si>
  <si>
    <t>2.龍骨</t>
    <phoneticPr fontId="20" type="noConversion"/>
  </si>
  <si>
    <t>木耳</t>
    <phoneticPr fontId="20" type="noConversion"/>
  </si>
  <si>
    <t>鍋</t>
    <phoneticPr fontId="20" type="noConversion"/>
  </si>
  <si>
    <t>蔬</t>
    <phoneticPr fontId="20" type="noConversion"/>
  </si>
  <si>
    <t>2.馬鈴薯</t>
    <phoneticPr fontId="20" type="noConversion"/>
  </si>
  <si>
    <t>4.濃湯粉</t>
    <phoneticPr fontId="20" type="noConversion"/>
  </si>
  <si>
    <t>5.雞蛋</t>
    <phoneticPr fontId="20" type="noConversion"/>
  </si>
  <si>
    <t>丸</t>
    <phoneticPr fontId="20" type="noConversion"/>
  </si>
  <si>
    <t>金針菇</t>
    <phoneticPr fontId="20" type="noConversion"/>
  </si>
  <si>
    <t>地</t>
    <phoneticPr fontId="20" type="noConversion"/>
  </si>
  <si>
    <t>4.洋蔥</t>
    <phoneticPr fontId="20" type="noConversion"/>
  </si>
  <si>
    <t>片</t>
    <phoneticPr fontId="20" type="noConversion"/>
  </si>
  <si>
    <t>滷包</t>
    <phoneticPr fontId="20" type="noConversion"/>
  </si>
  <si>
    <t>柳</t>
    <phoneticPr fontId="20" type="noConversion"/>
  </si>
  <si>
    <t>鐵</t>
    <phoneticPr fontId="20" type="noConversion"/>
  </si>
  <si>
    <t>板</t>
    <phoneticPr fontId="20" type="noConversion"/>
  </si>
  <si>
    <t>1.肉片</t>
    <phoneticPr fontId="20" type="noConversion"/>
  </si>
  <si>
    <t>馬鈴薯</t>
    <phoneticPr fontId="20" type="noConversion"/>
  </si>
  <si>
    <t>燉</t>
    <phoneticPr fontId="20" type="noConversion"/>
  </si>
  <si>
    <t>1.冬瓜</t>
    <phoneticPr fontId="20" type="noConversion"/>
  </si>
  <si>
    <t>針</t>
    <phoneticPr fontId="20" type="noConversion"/>
  </si>
  <si>
    <t>海</t>
    <phoneticPr fontId="20" type="noConversion"/>
  </si>
  <si>
    <t>玉</t>
    <phoneticPr fontId="20" type="noConversion"/>
  </si>
  <si>
    <t>芽</t>
    <phoneticPr fontId="20" type="noConversion"/>
  </si>
  <si>
    <t>鮮</t>
    <phoneticPr fontId="20" type="noConversion"/>
  </si>
  <si>
    <t>1.蘿蔔</t>
    <phoneticPr fontId="20" type="noConversion"/>
  </si>
  <si>
    <t>芹</t>
    <phoneticPr fontId="20" type="noConversion"/>
  </si>
  <si>
    <t>菜</t>
    <phoneticPr fontId="20" type="noConversion"/>
  </si>
  <si>
    <t>貢</t>
    <phoneticPr fontId="20" type="noConversion"/>
  </si>
  <si>
    <t>貢丸</t>
    <phoneticPr fontId="20" type="noConversion"/>
  </si>
  <si>
    <t>2.味增</t>
    <phoneticPr fontId="20" type="noConversion"/>
  </si>
  <si>
    <t>噌</t>
    <phoneticPr fontId="20" type="noConversion"/>
  </si>
  <si>
    <t>粉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</si>
  <si>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</si>
  <si>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</si>
  <si>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</si>
  <si>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</si>
  <si>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</si>
  <si>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</si>
  <si>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履歷豆漿</t>
    <phoneticPr fontId="20" type="noConversion"/>
  </si>
  <si>
    <t>水果</t>
    <phoneticPr fontId="20" type="noConversion"/>
  </si>
  <si>
    <t>白米飯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</si>
  <si>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</si>
  <si>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</si>
  <si>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>鮮乳</t>
    <phoneticPr fontId="20" type="noConversion"/>
  </si>
  <si>
    <t>銀蔔燒肉</t>
    <phoneticPr fontId="20" type="noConversion"/>
  </si>
  <si>
    <t>紅絲炒蛋</t>
    <phoneticPr fontId="20" type="noConversion"/>
  </si>
  <si>
    <t>日式蒸蛋</t>
    <phoneticPr fontId="20" type="noConversion"/>
  </si>
  <si>
    <t>蔬菜味噌湯</t>
    <phoneticPr fontId="20" type="noConversion"/>
  </si>
  <si>
    <t>金針蛋花湯</t>
    <phoneticPr fontId="20" type="noConversion"/>
  </si>
  <si>
    <t>肉片涮涮鍋</t>
    <phoneticPr fontId="20" type="noConversion"/>
  </si>
  <si>
    <t>蔬菜冬粉</t>
    <phoneticPr fontId="20" type="noConversion"/>
  </si>
  <si>
    <t>銀芽肉絲</t>
    <phoneticPr fontId="20" type="noConversion"/>
  </si>
  <si>
    <t>玉米炒蛋</t>
    <phoneticPr fontId="20" type="noConversion"/>
  </si>
  <si>
    <t>蘿蔔龍骨湯</t>
    <phoneticPr fontId="20" type="noConversion"/>
  </si>
  <si>
    <t>黃瓜龍骨湯</t>
    <phoneticPr fontId="20" type="noConversion"/>
  </si>
  <si>
    <t>黃瓜雞肉湯</t>
    <phoneticPr fontId="20" type="noConversion"/>
  </si>
  <si>
    <t>芹香貢丸湯</t>
    <phoneticPr fontId="20" type="noConversion"/>
  </si>
  <si>
    <t>咖哩時蔬</t>
    <phoneticPr fontId="20" type="noConversion"/>
  </si>
  <si>
    <t>香滷雞塊</t>
    <phoneticPr fontId="20" type="noConversion"/>
  </si>
  <si>
    <t>燥</t>
    <phoneticPr fontId="20" type="noConversion"/>
  </si>
  <si>
    <t>日</t>
    <phoneticPr fontId="20" type="noConversion"/>
  </si>
  <si>
    <t>式</t>
    <phoneticPr fontId="20" type="noConversion"/>
  </si>
  <si>
    <t>3.時蔬</t>
    <phoneticPr fontId="20" type="noConversion"/>
  </si>
  <si>
    <t>2.洋蔥</t>
    <phoneticPr fontId="20" type="noConversion"/>
  </si>
  <si>
    <t>時蔬</t>
    <phoneticPr fontId="20" type="noConversion"/>
  </si>
  <si>
    <t>麥</t>
    <phoneticPr fontId="20" type="noConversion"/>
  </si>
  <si>
    <t>肉片</t>
    <phoneticPr fontId="20" type="noConversion"/>
  </si>
  <si>
    <t>黃</t>
    <phoneticPr fontId="20" type="noConversion"/>
  </si>
  <si>
    <t>大黃瓜</t>
    <phoneticPr fontId="20" type="noConversion"/>
  </si>
  <si>
    <t>涮</t>
    <phoneticPr fontId="20" type="noConversion"/>
  </si>
  <si>
    <t>大白菜</t>
    <phoneticPr fontId="20" type="noConversion"/>
  </si>
  <si>
    <t>綠</t>
    <phoneticPr fontId="20" type="noConversion"/>
  </si>
  <si>
    <t>1.綠豆</t>
    <phoneticPr fontId="20" type="noConversion"/>
  </si>
  <si>
    <t>蒸</t>
    <phoneticPr fontId="20" type="noConversion"/>
  </si>
  <si>
    <t>鮮菇</t>
    <phoneticPr fontId="20" type="noConversion"/>
  </si>
  <si>
    <t>1.白蘿蔔</t>
    <phoneticPr fontId="20" type="noConversion"/>
  </si>
  <si>
    <t>2.鮮菇</t>
    <phoneticPr fontId="20" type="noConversion"/>
  </si>
  <si>
    <t>銀</t>
    <phoneticPr fontId="20" type="noConversion"/>
  </si>
  <si>
    <t>豆芽菜</t>
    <phoneticPr fontId="20" type="noConversion"/>
  </si>
  <si>
    <t>薯</t>
    <phoneticPr fontId="20" type="noConversion"/>
  </si>
  <si>
    <t>肉丁</t>
    <phoneticPr fontId="20" type="noConversion"/>
  </si>
  <si>
    <t>金</t>
    <phoneticPr fontId="20" type="noConversion"/>
  </si>
  <si>
    <t>竹</t>
    <phoneticPr fontId="20" type="noConversion"/>
  </si>
  <si>
    <t>筍</t>
    <phoneticPr fontId="20" type="noConversion"/>
  </si>
  <si>
    <t>1.竹筍</t>
    <phoneticPr fontId="20" type="noConversion"/>
  </si>
  <si>
    <t>1.黃瓜</t>
    <phoneticPr fontId="20" type="noConversion"/>
  </si>
  <si>
    <t>5.洋蔥</t>
    <phoneticPr fontId="20" type="noConversion"/>
  </si>
  <si>
    <t>珍</t>
    <phoneticPr fontId="20" type="noConversion"/>
  </si>
  <si>
    <t>(魯)</t>
    <phoneticPr fontId="20" type="noConversion"/>
  </si>
  <si>
    <t>(蒸)</t>
    <phoneticPr fontId="20" type="noConversion"/>
  </si>
  <si>
    <t>玉米捲</t>
    <phoneticPr fontId="20" type="noConversion"/>
  </si>
  <si>
    <t>青椒</t>
    <phoneticPr fontId="20" type="noConversion"/>
  </si>
  <si>
    <t>紅蘿蔔</t>
    <phoneticPr fontId="20" type="noConversion"/>
  </si>
  <si>
    <t>青蔥</t>
    <phoneticPr fontId="20" type="noConversion"/>
  </si>
  <si>
    <t>肉</t>
  </si>
  <si>
    <t>(炒)</t>
    <phoneticPr fontId="20" type="noConversion"/>
  </si>
  <si>
    <t>1.肉片</t>
    <phoneticPr fontId="20" type="noConversion"/>
  </si>
  <si>
    <t>2.紅蘿蔔</t>
    <phoneticPr fontId="20" type="noConversion"/>
  </si>
  <si>
    <t>片</t>
    <phoneticPr fontId="20" type="noConversion"/>
  </si>
  <si>
    <t>頭</t>
    <phoneticPr fontId="20" type="noConversion"/>
  </si>
  <si>
    <t>關</t>
    <phoneticPr fontId="20" type="noConversion"/>
  </si>
  <si>
    <t>東</t>
    <phoneticPr fontId="20" type="noConversion"/>
  </si>
  <si>
    <t>煮</t>
    <phoneticPr fontId="20" type="noConversion"/>
  </si>
  <si>
    <t>3.米血</t>
    <phoneticPr fontId="20" type="noConversion"/>
  </si>
  <si>
    <t>4.玉米捲</t>
    <phoneticPr fontId="20" type="noConversion"/>
  </si>
  <si>
    <t>5.杏鮑菇</t>
    <phoneticPr fontId="20" type="noConversion"/>
  </si>
  <si>
    <t>2.麵輪</t>
    <phoneticPr fontId="20" type="noConversion"/>
  </si>
  <si>
    <t>糖</t>
    <phoneticPr fontId="20" type="noConversion"/>
  </si>
  <si>
    <t>醋</t>
    <phoneticPr fontId="20" type="noConversion"/>
  </si>
  <si>
    <t>蔬菜(彩椒.豆芽菜.高麗菜…等)</t>
    <phoneticPr fontId="20" type="noConversion"/>
  </si>
  <si>
    <t>番茄醬</t>
    <phoneticPr fontId="20" type="noConversion"/>
  </si>
  <si>
    <t>糖醋魚丁</t>
    <phoneticPr fontId="20" type="noConversion"/>
  </si>
  <si>
    <t>銀</t>
    <phoneticPr fontId="20" type="noConversion"/>
  </si>
  <si>
    <t>肉丁</t>
    <phoneticPr fontId="20" type="noConversion"/>
  </si>
  <si>
    <t>蔔</t>
    <phoneticPr fontId="20" type="noConversion"/>
  </si>
  <si>
    <t>紅蘿蔔</t>
    <phoneticPr fontId="20" type="noConversion"/>
  </si>
  <si>
    <t>燒</t>
    <phoneticPr fontId="20" type="noConversion"/>
  </si>
  <si>
    <t>白蘿蔔</t>
    <phoneticPr fontId="20" type="noConversion"/>
  </si>
  <si>
    <t>肉</t>
    <phoneticPr fontId="20" type="noConversion"/>
  </si>
  <si>
    <t>(燒)</t>
    <phoneticPr fontId="20" type="noConversion"/>
  </si>
  <si>
    <t>南瓜</t>
    <phoneticPr fontId="20" type="noConversion"/>
  </si>
  <si>
    <t>花菜</t>
    <phoneticPr fontId="20" type="noConversion"/>
  </si>
  <si>
    <t>115年6月營養午餐</t>
    <phoneticPr fontId="20" type="noConversion"/>
  </si>
  <si>
    <t>6/9 ＜二＞</t>
    <phoneticPr fontId="20" type="noConversion"/>
  </si>
  <si>
    <t>6/10＜三＞</t>
    <phoneticPr fontId="20" type="noConversion"/>
  </si>
  <si>
    <t>6/12＜五＞</t>
    <phoneticPr fontId="20" type="noConversion"/>
  </si>
  <si>
    <t>6/1 ＜一＞</t>
    <phoneticPr fontId="20" type="noConversion"/>
  </si>
  <si>
    <t>6/2 ＜二＞</t>
    <phoneticPr fontId="20" type="noConversion"/>
  </si>
  <si>
    <t>6/3 ＜三＞</t>
    <phoneticPr fontId="20" type="noConversion"/>
  </si>
  <si>
    <t>6/4 ＜四＞</t>
    <phoneticPr fontId="20" type="noConversion"/>
  </si>
  <si>
    <t>6/5 ＜五＞</t>
    <phoneticPr fontId="20" type="noConversion"/>
  </si>
  <si>
    <t>6/15＜一＞</t>
    <phoneticPr fontId="20" type="noConversion"/>
  </si>
  <si>
    <t>6/16＜二＞</t>
    <phoneticPr fontId="20" type="noConversion"/>
  </si>
  <si>
    <t>6/17＜三＞</t>
    <phoneticPr fontId="20" type="noConversion"/>
  </si>
  <si>
    <t>6/18＜四＞</t>
    <phoneticPr fontId="20" type="noConversion"/>
  </si>
  <si>
    <t>6/19＜五＞</t>
    <phoneticPr fontId="20" type="noConversion"/>
  </si>
  <si>
    <t>6/22＜一＞</t>
    <phoneticPr fontId="20" type="noConversion"/>
  </si>
  <si>
    <t>6/23＜二＞</t>
    <phoneticPr fontId="20" type="noConversion"/>
  </si>
  <si>
    <t>6/24＜三＞</t>
    <phoneticPr fontId="20" type="noConversion"/>
  </si>
  <si>
    <t>6/25＜四＞</t>
    <phoneticPr fontId="20" type="noConversion"/>
  </si>
  <si>
    <t>6/26＜五＞</t>
    <phoneticPr fontId="20" type="noConversion"/>
  </si>
  <si>
    <t>6/8 ＜一＞</t>
    <phoneticPr fontId="20" type="noConversion"/>
  </si>
  <si>
    <t>6/29＜一＞</t>
    <phoneticPr fontId="20" type="noConversion"/>
  </si>
  <si>
    <t>6/30＜二＞</t>
    <phoneticPr fontId="20" type="noConversion"/>
  </si>
  <si>
    <t>端午節</t>
    <phoneticPr fontId="20" type="noConversion"/>
  </si>
  <si>
    <t xml:space="preserve">  本菜單部分食材含有甲殼類、芒果、蛋、奶類、堅果類、花生、芝麻、魚類、大豆、含麩質之穀物、使用亞硫酸鹽類等11種及其製品，若為過敏體質請至「校園食材登錄平台2.0」查詢食材資訊並避免食用</t>
    <phoneticPr fontId="20" type="noConversion"/>
  </si>
  <si>
    <t>馬鈴薯燉肉</t>
    <phoneticPr fontId="20" type="noConversion"/>
  </si>
  <si>
    <t>冰烤地瓜</t>
    <phoneticPr fontId="20" type="noConversion"/>
  </si>
  <si>
    <t>青菜豆腐湯</t>
    <phoneticPr fontId="20" type="noConversion"/>
  </si>
  <si>
    <t>番茄炒蛋</t>
    <phoneticPr fontId="20" type="noConversion"/>
  </si>
  <si>
    <t>紅豆紫米湯</t>
    <phoneticPr fontId="20" type="noConversion"/>
  </si>
  <si>
    <t>小雞塊*2</t>
    <phoneticPr fontId="20" type="noConversion"/>
  </si>
  <si>
    <t>海芽蛋花湯</t>
    <phoneticPr fontId="20" type="noConversion"/>
  </si>
  <si>
    <t>香滷雞翅</t>
    <phoneticPr fontId="20" type="noConversion"/>
  </si>
  <si>
    <t>匈牙利燉雞</t>
    <phoneticPr fontId="20" type="noConversion"/>
  </si>
  <si>
    <t>泡菜肉片</t>
    <phoneticPr fontId="20" type="noConversion"/>
  </si>
  <si>
    <t>咖哩雞</t>
    <phoneticPr fontId="20" type="noConversion"/>
  </si>
  <si>
    <t>豆干滷肉燥</t>
    <phoneticPr fontId="20" type="noConversion"/>
  </si>
  <si>
    <t>酸辣湯</t>
    <phoneticPr fontId="20" type="noConversion"/>
  </si>
  <si>
    <t>黃燜雞</t>
    <phoneticPr fontId="20" type="noConversion"/>
  </si>
  <si>
    <t>青花菜炒肉絲</t>
    <phoneticPr fontId="20" type="noConversion"/>
  </si>
  <si>
    <t>日式燒肉丼</t>
    <phoneticPr fontId="20" type="noConversion"/>
  </si>
  <si>
    <t>珍菇豆腐湯</t>
    <phoneticPr fontId="20" type="noConversion"/>
  </si>
  <si>
    <t>青花菜</t>
    <phoneticPr fontId="20" type="noConversion"/>
  </si>
  <si>
    <t>綜合醬鐵板麵</t>
    <phoneticPr fontId="20" type="noConversion"/>
  </si>
  <si>
    <t>奶香雞丁</t>
    <phoneticPr fontId="20" type="noConversion"/>
  </si>
  <si>
    <t>什錦滷味</t>
    <phoneticPr fontId="20" type="noConversion"/>
  </si>
  <si>
    <t>紫菜蛋花湯</t>
    <phoneticPr fontId="20" type="noConversion"/>
  </si>
  <si>
    <t>風味高麗菜</t>
    <phoneticPr fontId="20" type="noConversion"/>
  </si>
  <si>
    <t>關東煮湯</t>
    <phoneticPr fontId="20" type="noConversion"/>
  </si>
  <si>
    <t>竹筍雞肉湯</t>
    <phoneticPr fontId="20" type="noConversion"/>
  </si>
  <si>
    <t>冬瓜燜肉</t>
    <phoneticPr fontId="20" type="noConversion"/>
  </si>
  <si>
    <t>照燒肉丁</t>
    <phoneticPr fontId="20" type="noConversion"/>
  </si>
  <si>
    <r>
      <t xml:space="preserve">6/11＜四＞      </t>
    </r>
    <r>
      <rPr>
        <b/>
        <sz val="10"/>
        <rFont val="新細明體"/>
        <family val="1"/>
        <charset val="136"/>
      </rPr>
      <t xml:space="preserve"> 高鈣飲食日</t>
    </r>
    <phoneticPr fontId="20" type="noConversion"/>
  </si>
  <si>
    <t>綠豆薏仁湯</t>
    <phoneticPr fontId="20" type="noConversion"/>
  </si>
  <si>
    <t>紅燒豬肉麵</t>
    <phoneticPr fontId="20" type="noConversion"/>
  </si>
  <si>
    <t>竹筍炒肉片</t>
    <phoneticPr fontId="20" type="noConversion"/>
  </si>
  <si>
    <t>時蔬炒肉絲</t>
    <phoneticPr fontId="20" type="noConversion"/>
  </si>
  <si>
    <t>玉米肉末</t>
    <phoneticPr fontId="20" type="noConversion"/>
  </si>
  <si>
    <t>結頭菜龍骨湯</t>
    <phoneticPr fontId="20" type="noConversion"/>
  </si>
  <si>
    <t>番茄</t>
    <phoneticPr fontId="20" type="noConversion"/>
  </si>
  <si>
    <t>排骨</t>
    <phoneticPr fontId="20" type="noConversion"/>
  </si>
  <si>
    <t>烤</t>
    <phoneticPr fontId="20" type="noConversion"/>
  </si>
  <si>
    <t>※本校一律使用國產豬※      為含高鈣食材之菜餚</t>
    <phoneticPr fontId="20" type="noConversion"/>
  </si>
  <si>
    <t>黃</t>
  </si>
  <si>
    <t>蕃</t>
    <phoneticPr fontId="20" type="noConversion"/>
  </si>
  <si>
    <t>茄</t>
    <phoneticPr fontId="20" type="noConversion"/>
  </si>
  <si>
    <t>1.番茄</t>
    <phoneticPr fontId="20" type="noConversion"/>
  </si>
  <si>
    <t>海芽</t>
    <phoneticPr fontId="20" type="noConversion"/>
  </si>
  <si>
    <t>翅</t>
    <phoneticPr fontId="20" type="noConversion"/>
  </si>
  <si>
    <t>雞翅</t>
    <phoneticPr fontId="20" type="noConversion"/>
  </si>
  <si>
    <t>風</t>
    <phoneticPr fontId="20" type="noConversion"/>
  </si>
  <si>
    <t>紫</t>
    <phoneticPr fontId="20" type="noConversion"/>
  </si>
  <si>
    <t>紫米</t>
    <phoneticPr fontId="20" type="noConversion"/>
  </si>
  <si>
    <t>紅豆</t>
    <phoneticPr fontId="20" type="noConversion"/>
  </si>
  <si>
    <t>2.黑輪</t>
    <phoneticPr fontId="20" type="noConversion"/>
  </si>
  <si>
    <t>3.玉米捲</t>
    <phoneticPr fontId="20" type="noConversion"/>
  </si>
  <si>
    <t>2.鮮筍絲</t>
    <phoneticPr fontId="20" type="noConversion"/>
  </si>
  <si>
    <t>3.肉絲</t>
    <phoneticPr fontId="20" type="noConversion"/>
  </si>
  <si>
    <t>1.雞肉</t>
  </si>
  <si>
    <t>燜</t>
  </si>
  <si>
    <t>2.豆瓣醬</t>
  </si>
  <si>
    <t>3.青椒</t>
  </si>
  <si>
    <t>(煮)</t>
  </si>
  <si>
    <t>4.香菇</t>
  </si>
  <si>
    <t>5.馬鈴薯</t>
  </si>
  <si>
    <t>腐</t>
    <phoneticPr fontId="20" type="noConversion"/>
  </si>
  <si>
    <t>2.時蔬</t>
    <phoneticPr fontId="20" type="noConversion"/>
  </si>
  <si>
    <t xml:space="preserve"> 114學年度    第二學期  第21週學生午餐供應週期性食譜設計表</t>
    <phoneticPr fontId="20" type="noConversion"/>
  </si>
  <si>
    <t>馬</t>
    <phoneticPr fontId="20" type="noConversion"/>
  </si>
  <si>
    <t>鈴</t>
    <phoneticPr fontId="20" type="noConversion"/>
  </si>
  <si>
    <t>1.青花菜</t>
    <phoneticPr fontId="20" type="noConversion"/>
  </si>
  <si>
    <t>奶</t>
    <phoneticPr fontId="20" type="noConversion"/>
  </si>
  <si>
    <t>奶粉</t>
    <phoneticPr fontId="20" type="noConversion"/>
  </si>
  <si>
    <t>麵輪</t>
    <phoneticPr fontId="20" type="noConversion"/>
  </si>
  <si>
    <t>海帶結</t>
    <phoneticPr fontId="20" type="noConversion"/>
  </si>
  <si>
    <t>大溪豆乾</t>
    <phoneticPr fontId="20" type="noConversion"/>
  </si>
  <si>
    <t>鮮筍絲</t>
    <phoneticPr fontId="20" type="noConversion"/>
  </si>
  <si>
    <t>紫菜</t>
    <phoneticPr fontId="20" type="noConversion"/>
  </si>
  <si>
    <t>味霖</t>
    <phoneticPr fontId="20" type="noConversion"/>
  </si>
  <si>
    <t>香菇</t>
    <phoneticPr fontId="20" type="noConversion"/>
  </si>
  <si>
    <t>丼</t>
    <phoneticPr fontId="20" type="noConversion"/>
  </si>
  <si>
    <t>辣椒</t>
    <phoneticPr fontId="20" type="noConversion"/>
  </si>
  <si>
    <t>蒜頭酥</t>
    <phoneticPr fontId="20" type="noConversion"/>
  </si>
  <si>
    <t>打</t>
    <phoneticPr fontId="20" type="noConversion"/>
  </si>
  <si>
    <t>拋</t>
    <phoneticPr fontId="20" type="noConversion"/>
  </si>
  <si>
    <t>打拋豬肉</t>
    <phoneticPr fontId="20" type="noConversion"/>
  </si>
  <si>
    <t>泡</t>
    <phoneticPr fontId="20" type="noConversion"/>
  </si>
  <si>
    <t>3.泡菜</t>
    <phoneticPr fontId="20" type="noConversion"/>
  </si>
  <si>
    <t>4.山東白</t>
    <phoneticPr fontId="20" type="noConversion"/>
  </si>
  <si>
    <t>末</t>
    <phoneticPr fontId="20" type="noConversion"/>
  </si>
  <si>
    <t>2.金針菇</t>
    <phoneticPr fontId="20" type="noConversion"/>
  </si>
  <si>
    <t>綜</t>
    <phoneticPr fontId="20" type="noConversion"/>
  </si>
  <si>
    <t>合</t>
    <phoneticPr fontId="20" type="noConversion"/>
  </si>
  <si>
    <t>醬</t>
    <phoneticPr fontId="20" type="noConversion"/>
  </si>
  <si>
    <t>3.玉米粒</t>
    <phoneticPr fontId="20" type="noConversion"/>
  </si>
  <si>
    <t>5.蘑菇醬</t>
    <phoneticPr fontId="20" type="noConversion"/>
  </si>
  <si>
    <t>6.黑胡椒醬</t>
    <phoneticPr fontId="20" type="noConversion"/>
  </si>
  <si>
    <t>2.肉片</t>
    <phoneticPr fontId="20" type="noConversion"/>
  </si>
  <si>
    <t>馬鈴薯濃湯</t>
    <phoneticPr fontId="20" type="noConversion"/>
  </si>
  <si>
    <t>7.洋蔥</t>
    <phoneticPr fontId="20" type="noConversion"/>
  </si>
  <si>
    <t>1.洋蔥</t>
    <phoneticPr fontId="20" type="noConversion"/>
  </si>
  <si>
    <t>結</t>
    <phoneticPr fontId="20" type="noConversion"/>
  </si>
  <si>
    <t>1.結頭菜</t>
    <phoneticPr fontId="20" type="noConversion"/>
  </si>
  <si>
    <t>2.薏仁</t>
    <phoneticPr fontId="20" type="noConversion"/>
  </si>
  <si>
    <t>薏</t>
    <phoneticPr fontId="20" type="noConversion"/>
  </si>
  <si>
    <t>仁</t>
    <phoneticPr fontId="20" type="noConversion"/>
  </si>
  <si>
    <t>酸</t>
  </si>
  <si>
    <t>高麗菜或山東白</t>
    <phoneticPr fontId="20" type="noConversion"/>
  </si>
  <si>
    <t>辣</t>
  </si>
  <si>
    <t>豆腐</t>
    <phoneticPr fontId="20" type="noConversion"/>
  </si>
  <si>
    <t>烏醋</t>
    <phoneticPr fontId="20" type="noConversion"/>
  </si>
  <si>
    <t>*2</t>
    <phoneticPr fontId="20" type="noConversion"/>
  </si>
  <si>
    <t>鮮菇大黃瓜</t>
    <phoneticPr fontId="20" type="noConversion"/>
  </si>
  <si>
    <t>2.大黃瓜</t>
    <phoneticPr fontId="20" type="noConversion"/>
  </si>
  <si>
    <t>3.鮮菇</t>
    <phoneticPr fontId="20" type="noConversion"/>
  </si>
  <si>
    <t>豆乾丁</t>
    <phoneticPr fontId="20" type="noConversion"/>
  </si>
  <si>
    <t>照</t>
    <phoneticPr fontId="20" type="noConversion"/>
  </si>
  <si>
    <t>1.肉丁</t>
    <phoneticPr fontId="20" type="noConversion"/>
  </si>
  <si>
    <t>3.照燒醬</t>
    <phoneticPr fontId="20" type="noConversion"/>
  </si>
  <si>
    <t>匈</t>
    <phoneticPr fontId="20" type="noConversion"/>
  </si>
  <si>
    <t>牙</t>
    <phoneticPr fontId="20" type="noConversion"/>
  </si>
  <si>
    <t>利</t>
    <phoneticPr fontId="20" type="noConversion"/>
  </si>
  <si>
    <t>嫩</t>
    <phoneticPr fontId="20" type="noConversion"/>
  </si>
  <si>
    <t>2.匈牙利紅椒粉</t>
    <phoneticPr fontId="20" type="noConversion"/>
  </si>
  <si>
    <t>國小1~3</t>
    <phoneticPr fontId="20" type="noConversion"/>
  </si>
  <si>
    <t>國小4~6</t>
    <phoneticPr fontId="20" type="noConversion"/>
  </si>
  <si>
    <t>勝利國小</t>
    <phoneticPr fontId="20" type="noConversion"/>
  </si>
  <si>
    <t>芝麻       糙米飯</t>
    <phoneticPr fontId="20" type="noConversion"/>
  </si>
  <si>
    <t>燕麥飯</t>
    <phoneticPr fontId="20" type="noConversion"/>
  </si>
  <si>
    <t>地瓜飯</t>
    <phoneticPr fontId="20" type="noConversion"/>
  </si>
  <si>
    <t>保久乳</t>
    <phoneticPr fontId="20" type="noConversion"/>
  </si>
  <si>
    <t>優酪乳</t>
    <phoneticPr fontId="20" type="noConversion"/>
  </si>
  <si>
    <t>芝麻+糙米</t>
    <phoneticPr fontId="20" type="noConversion"/>
  </si>
  <si>
    <t>地瓜</t>
    <phoneticPr fontId="20" type="noConversion"/>
  </si>
  <si>
    <t>燕</t>
    <phoneticPr fontId="20" type="noConversion"/>
  </si>
  <si>
    <t>燕麥</t>
    <phoneticPr fontId="20" type="noConversion"/>
  </si>
  <si>
    <t>蒜燒魚丁</t>
    <phoneticPr fontId="20" type="noConversion"/>
  </si>
  <si>
    <t>奶皇包</t>
    <phoneticPr fontId="20" type="noConversion"/>
  </si>
  <si>
    <t>炭烤雞翅</t>
    <phoneticPr fontId="20" type="noConversion"/>
  </si>
  <si>
    <t>蒜</t>
    <phoneticPr fontId="20" type="noConversion"/>
  </si>
  <si>
    <t>包</t>
    <phoneticPr fontId="20" type="noConversion"/>
  </si>
  <si>
    <t>皇</t>
    <phoneticPr fontId="20" type="noConversion"/>
  </si>
  <si>
    <t>炭</t>
    <phoneticPr fontId="20" type="noConversion"/>
  </si>
  <si>
    <t>魚丁</t>
  </si>
  <si>
    <t>寬冬粉</t>
    <phoneticPr fontId="20" type="noConversion"/>
  </si>
  <si>
    <t>蒜頭</t>
    <phoneticPr fontId="20" type="noConversion"/>
  </si>
  <si>
    <t>菇類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</si>
</sst>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</numFmts>
  <fonts count="99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b/>
      <sz val="8"/>
      <color indexed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b/>
      <sz val="7"/>
      <color indexed="60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7"/>
      <color theme="9" tint="-0.249977111117893"/>
      <name val="新細明體"/>
      <family val="1"/>
      <charset val="136"/>
    </font>
    <font>
      <b/>
      <sz val="6"/>
      <color theme="1"/>
      <name val="標楷體"/>
      <family val="4"/>
      <charset val="136"/>
    </font>
    <font>
      <b/>
      <sz val="9"/>
      <color theme="8" tint="-0.249977111117893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1"/>
      <color rgb="FF0070C0"/>
      <name val="標楷體"/>
      <family val="4"/>
      <charset val="136"/>
    </font>
    <font>
      <sz val="26"/>
      <color rgb="FFC00000"/>
      <name val="標楷體"/>
      <family val="4"/>
      <charset val="136"/>
    </font>
    <font>
      <b/>
      <sz val="7"/>
      <name val="新細明體"/>
      <family val="1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6" fillId="0" borderId="0"/>
    <xf numFmtId="0" fontId="1" fillId="0" borderId="0">
      <alignment vertical="center"/>
    </xf>
  </cellStyleXfs>
  <cellXfs count="456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31" fillId="0" borderId="0" xfId="0" applyFont="1">
      <alignment vertical="center"/>
    </xf>
    <xf numFmtId="0" fontId="31" fillId="0" borderId="11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6" fillId="0" borderId="11" xfId="0" applyFont="1" applyBorder="1" applyAlignment="1">
      <alignment horizontal="center" vertical="center" shrinkToFit="1"/>
    </xf>
    <xf numFmtId="0" fontId="45" fillId="0" borderId="10" xfId="0" applyFont="1" applyBorder="1" applyAlignment="1">
      <alignment horizontal="center" vertical="center" shrinkToFit="1"/>
    </xf>
    <xf numFmtId="0" fontId="33" fillId="0" borderId="23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7" fillId="0" borderId="23" xfId="0" applyFont="1" applyBorder="1" applyAlignment="1">
      <alignment horizontal="center" vertical="center" wrapText="1"/>
    </xf>
    <xf numFmtId="0" fontId="46" fillId="0" borderId="0" xfId="0" applyFont="1">
      <alignment vertical="center"/>
    </xf>
    <xf numFmtId="0" fontId="49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3" fillId="0" borderId="23" xfId="0" applyFont="1" applyBorder="1" applyAlignment="1">
      <alignment horizontal="center" vertical="center" wrapText="1"/>
    </xf>
    <xf numFmtId="0" fontId="35" fillId="0" borderId="27" xfId="0" applyFont="1" applyBorder="1" applyAlignment="1">
      <alignment horizontal="center" vertical="center" shrinkToFit="1"/>
    </xf>
    <xf numFmtId="0" fontId="58" fillId="0" borderId="10" xfId="0" applyFont="1" applyBorder="1" applyAlignment="1">
      <alignment horizontal="center" vertical="top" wrapText="1"/>
    </xf>
    <xf numFmtId="177" fontId="50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24" fillId="0" borderId="0" xfId="0" applyFont="1">
      <alignment vertical="center"/>
    </xf>
    <xf numFmtId="0" fontId="60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0" fillId="0" borderId="0" xfId="0" applyFont="1">
      <alignment vertical="center"/>
    </xf>
    <xf numFmtId="0" fontId="64" fillId="0" borderId="10" xfId="0" applyFont="1" applyBorder="1" applyAlignment="1">
      <alignment vertical="center" shrinkToFit="1"/>
    </xf>
    <xf numFmtId="179" fontId="64" fillId="0" borderId="10" xfId="0" applyNumberFormat="1" applyFont="1" applyBorder="1">
      <alignment vertical="center"/>
    </xf>
    <xf numFmtId="0" fontId="64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4" fillId="0" borderId="10" xfId="0" applyFont="1" applyBorder="1" applyAlignment="1">
      <alignment horizontal="center" vertical="center" shrinkToFit="1"/>
    </xf>
    <xf numFmtId="179" fontId="64" fillId="0" borderId="10" xfId="0" applyNumberFormat="1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177" fontId="64" fillId="0" borderId="10" xfId="0" applyNumberFormat="1" applyFont="1" applyBorder="1" applyAlignment="1">
      <alignment horizontal="center" vertical="center"/>
    </xf>
    <xf numFmtId="0" fontId="52" fillId="24" borderId="11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center" vertical="center" wrapText="1"/>
    </xf>
    <xf numFmtId="0" fontId="31" fillId="24" borderId="12" xfId="0" applyFont="1" applyFill="1" applyBorder="1" applyAlignment="1">
      <alignment horizontal="center" vertical="center" wrapText="1"/>
    </xf>
    <xf numFmtId="0" fontId="52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6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9" fillId="0" borderId="10" xfId="0" applyFont="1" applyBorder="1" applyAlignment="1">
      <alignment horizontal="left" wrapText="1"/>
    </xf>
    <xf numFmtId="0" fontId="69" fillId="0" borderId="10" xfId="0" applyFont="1" applyBorder="1" applyAlignment="1">
      <alignment horizontal="center" wrapText="1"/>
    </xf>
    <xf numFmtId="0" fontId="49" fillId="24" borderId="10" xfId="0" applyFont="1" applyFill="1" applyBorder="1" applyAlignment="1">
      <alignment horizontal="center" vertical="top" wrapText="1"/>
    </xf>
    <xf numFmtId="0" fontId="44" fillId="24" borderId="15" xfId="0" applyFont="1" applyFill="1" applyBorder="1" applyAlignment="1">
      <alignment horizontal="center" vertical="top" wrapText="1"/>
    </xf>
    <xf numFmtId="177" fontId="50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6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6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26" fillId="0" borderId="15" xfId="0" applyNumberFormat="1" applyFont="1" applyBorder="1" applyAlignment="1">
      <alignment horizontal="center" vertical="center"/>
    </xf>
    <xf numFmtId="49" fontId="47" fillId="0" borderId="10" xfId="0" applyNumberFormat="1" applyFont="1" applyBorder="1" applyAlignment="1">
      <alignment vertical="center" shrinkToFit="1"/>
    </xf>
    <xf numFmtId="0" fontId="48" fillId="0" borderId="10" xfId="0" applyFont="1" applyBorder="1" applyAlignment="1">
      <alignment horizontal="center" vertical="center" shrinkToFit="1"/>
    </xf>
    <xf numFmtId="176" fontId="57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26" fillId="0" borderId="21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7" fillId="24" borderId="10" xfId="0" applyNumberFormat="1" applyFont="1" applyFill="1" applyBorder="1" applyAlignment="1">
      <alignment horizontal="center" vertical="center" shrinkToFit="1"/>
    </xf>
    <xf numFmtId="0" fontId="71" fillId="0" borderId="10" xfId="0" applyFont="1" applyBorder="1" applyAlignment="1">
      <alignment horizontal="center" vertical="center" shrinkToFit="1"/>
    </xf>
    <xf numFmtId="179" fontId="71" fillId="0" borderId="10" xfId="0" applyNumberFormat="1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178" fontId="31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6" fillId="24" borderId="17" xfId="0" applyNumberFormat="1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center" vertical="top" wrapText="1"/>
    </xf>
    <xf numFmtId="0" fontId="41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8" fillId="0" borderId="10" xfId="0" applyNumberFormat="1" applyFont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8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wrapText="1"/>
    </xf>
    <xf numFmtId="180" fontId="31" fillId="0" borderId="10" xfId="0" applyNumberFormat="1" applyFont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wrapText="1"/>
    </xf>
    <xf numFmtId="0" fontId="74" fillId="0" borderId="10" xfId="0" applyFont="1" applyBorder="1" applyAlignment="1">
      <alignment horizont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3" fillId="0" borderId="16" xfId="0" applyFont="1" applyBorder="1" applyAlignment="1">
      <alignment horizontal="center" wrapText="1"/>
    </xf>
    <xf numFmtId="176" fontId="38" fillId="0" borderId="11" xfId="0" applyNumberFormat="1" applyFont="1" applyBorder="1" applyAlignment="1">
      <alignment horizontal="center" vertical="center" shrinkToFi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5" fillId="24" borderId="16" xfId="0" applyFont="1" applyFill="1" applyBorder="1" applyAlignment="1">
      <alignment horizontal="center" vertical="top" wrapText="1"/>
    </xf>
    <xf numFmtId="0" fontId="51" fillId="24" borderId="10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3" fillId="24" borderId="10" xfId="0" applyFont="1" applyFill="1" applyBorder="1" applyAlignment="1">
      <alignment horizontal="left" vertical="top" wrapText="1"/>
    </xf>
    <xf numFmtId="0" fontId="75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1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3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wrapText="1"/>
    </xf>
    <xf numFmtId="0" fontId="36" fillId="0" borderId="11" xfId="0" applyFont="1" applyBorder="1" applyAlignment="1">
      <alignment horizontal="center" wrapText="1"/>
    </xf>
    <xf numFmtId="177" fontId="68" fillId="0" borderId="11" xfId="0" applyNumberFormat="1" applyFont="1" applyBorder="1" applyAlignment="1">
      <alignment horizontal="center" vertical="center" shrinkToFit="1"/>
    </xf>
    <xf numFmtId="177" fontId="64" fillId="0" borderId="10" xfId="0" applyNumberFormat="1" applyFont="1" applyBorder="1" applyAlignment="1">
      <alignment horizontal="center" vertical="center" shrinkToFit="1"/>
    </xf>
    <xf numFmtId="0" fontId="41" fillId="0" borderId="16" xfId="0" applyFont="1" applyBorder="1" applyAlignment="1">
      <alignment horizontal="center" vertical="top" wrapText="1"/>
    </xf>
    <xf numFmtId="0" fontId="41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67" fillId="0" borderId="11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26" fillId="24" borderId="20" xfId="0" applyFont="1" applyFill="1" applyBorder="1" applyAlignment="1">
      <alignment horizontal="center" vertical="top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0" fontId="28" fillId="24" borderId="15" xfId="0" applyFont="1" applyFill="1" applyBorder="1" applyAlignment="1">
      <alignment vertical="top" wrapText="1"/>
    </xf>
    <xf numFmtId="180" fontId="31" fillId="24" borderId="15" xfId="0" applyNumberFormat="1" applyFont="1" applyFill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shrinkToFit="1"/>
    </xf>
    <xf numFmtId="180" fontId="31" fillId="0" borderId="11" xfId="0" applyNumberFormat="1" applyFont="1" applyBorder="1" applyAlignment="1">
      <alignment horizontal="center" vertical="center" wrapText="1"/>
    </xf>
    <xf numFmtId="49" fontId="77" fillId="0" borderId="10" xfId="0" applyNumberFormat="1" applyFont="1" applyBorder="1" applyAlignment="1">
      <alignment horizontal="left" vertical="center"/>
    </xf>
    <xf numFmtId="0" fontId="66" fillId="24" borderId="10" xfId="0" applyFont="1" applyFill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 wrapText="1"/>
    </xf>
    <xf numFmtId="0" fontId="40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7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0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4" fillId="24" borderId="15" xfId="0" applyNumberFormat="1" applyFont="1" applyFill="1" applyBorder="1" applyAlignment="1">
      <alignment horizontal="center" vertical="center"/>
    </xf>
    <xf numFmtId="0" fontId="70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0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6" fillId="24" borderId="21" xfId="0" applyNumberFormat="1" applyFont="1" applyFill="1" applyBorder="1" applyAlignment="1">
      <alignment horizontal="center" vertical="center"/>
    </xf>
    <xf numFmtId="181" fontId="42" fillId="24" borderId="11" xfId="0" applyNumberFormat="1" applyFont="1" applyFill="1" applyBorder="1" applyAlignment="1">
      <alignment horizontal="center" vertical="center" shrinkToFit="1"/>
    </xf>
    <xf numFmtId="0" fontId="35" fillId="24" borderId="17" xfId="0" applyFont="1" applyFill="1" applyBorder="1" applyAlignment="1">
      <alignment horizontal="center" vertical="top" shrinkToFit="1"/>
    </xf>
    <xf numFmtId="0" fontId="61" fillId="24" borderId="10" xfId="0" applyFont="1" applyFill="1" applyBorder="1" applyAlignment="1">
      <alignment horizontal="center" vertical="center" wrapText="1"/>
    </xf>
    <xf numFmtId="176" fontId="35" fillId="24" borderId="10" xfId="0" applyNumberFormat="1" applyFont="1" applyFill="1" applyBorder="1" applyAlignment="1">
      <alignment horizontal="center" vertical="center" shrinkToFi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35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5" xfId="0" applyNumberFormat="1" applyFont="1" applyFill="1" applyBorder="1" applyAlignment="1">
      <alignment horizontal="center" vertical="center" textRotation="255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left" wrapText="1"/>
    </xf>
    <xf numFmtId="0" fontId="63" fillId="0" borderId="11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0" fillId="0" borderId="11" xfId="0" applyFont="1" applyBorder="1" applyAlignment="1">
      <alignment horizontal="center" vertical="center" wrapText="1"/>
    </xf>
    <xf numFmtId="0" fontId="64" fillId="0" borderId="11" xfId="0" applyFont="1" applyBorder="1">
      <alignment vertical="center"/>
    </xf>
    <xf numFmtId="0" fontId="71" fillId="0" borderId="11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79" fillId="0" borderId="23" xfId="0" applyFont="1" applyBorder="1" applyAlignment="1">
      <alignment horizontal="center" vertical="center" wrapText="1"/>
    </xf>
    <xf numFmtId="0" fontId="80" fillId="0" borderId="23" xfId="0" applyFont="1" applyBorder="1" applyAlignment="1">
      <alignment horizontal="center" vertical="center" wrapText="1"/>
    </xf>
    <xf numFmtId="0" fontId="64" fillId="0" borderId="11" xfId="0" applyFont="1" applyBorder="1" applyAlignment="1">
      <alignment vertical="center" shrinkToFit="1"/>
    </xf>
    <xf numFmtId="178" fontId="31" fillId="0" borderId="34" xfId="0" applyNumberFormat="1" applyFont="1" applyBorder="1" applyAlignment="1">
      <alignment horizontal="center" vertical="center"/>
    </xf>
    <xf numFmtId="0" fontId="55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49" fillId="24" borderId="10" xfId="0" applyFont="1" applyFill="1" applyBorder="1" applyAlignment="1">
      <alignment horizontal="center" vertical="center" wrapText="1"/>
    </xf>
    <xf numFmtId="177" fontId="50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2" fillId="0" borderId="10" xfId="0" applyFont="1" applyBorder="1" applyAlignment="1">
      <alignment horizontal="center" vertical="center" shrinkToFit="1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44" fillId="24" borderId="11" xfId="0" applyFont="1" applyFill="1" applyBorder="1" applyAlignment="1">
      <alignment horizontal="center" vertical="center" wrapText="1"/>
    </xf>
    <xf numFmtId="49" fontId="26" fillId="24" borderId="10" xfId="0" applyNumberFormat="1" applyFont="1" applyFill="1" applyBorder="1">
      <alignment vertical="center"/>
    </xf>
    <xf numFmtId="0" fontId="36" fillId="24" borderId="18" xfId="0" applyFont="1" applyFill="1" applyBorder="1" applyAlignment="1">
      <alignment horizontal="left" wrapText="1"/>
    </xf>
    <xf numFmtId="0" fontId="31" fillId="24" borderId="15" xfId="0" applyFont="1" applyFill="1" applyBorder="1" applyAlignment="1">
      <alignment horizontal="center" vertical="center" wrapText="1"/>
    </xf>
    <xf numFmtId="0" fontId="51" fillId="24" borderId="11" xfId="0" applyFont="1" applyFill="1" applyBorder="1" applyAlignment="1">
      <alignment horizontal="center" vertical="center" wrapText="1"/>
    </xf>
    <xf numFmtId="0" fontId="51" fillId="24" borderId="12" xfId="0" applyFont="1" applyFill="1" applyBorder="1" applyAlignment="1">
      <alignment horizontal="center" vertical="center" wrapText="1"/>
    </xf>
    <xf numFmtId="0" fontId="55" fillId="24" borderId="11" xfId="0" applyFont="1" applyFill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shrinkToFit="1"/>
    </xf>
    <xf numFmtId="0" fontId="49" fillId="0" borderId="11" xfId="0" applyFont="1" applyBorder="1" applyAlignment="1">
      <alignment horizontal="center" vertical="center" wrapText="1"/>
    </xf>
    <xf numFmtId="0" fontId="55" fillId="24" borderId="12" xfId="0" applyFont="1" applyFill="1" applyBorder="1" applyAlignment="1">
      <alignment horizontal="center" vertical="center" wrapText="1"/>
    </xf>
    <xf numFmtId="0" fontId="28" fillId="24" borderId="15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/>
    </xf>
    <xf numFmtId="49" fontId="70" fillId="0" borderId="15" xfId="0" applyNumberFormat="1" applyFont="1" applyBorder="1" applyAlignment="1">
      <alignment horizontal="center" vertical="center"/>
    </xf>
    <xf numFmtId="0" fontId="85" fillId="24" borderId="18" xfId="0" quotePrefix="1" applyFont="1" applyFill="1" applyBorder="1" applyAlignment="1">
      <alignment horizontal="center" vertical="center"/>
    </xf>
    <xf numFmtId="176" fontId="42" fillId="24" borderId="10" xfId="0" applyNumberFormat="1" applyFont="1" applyFill="1" applyBorder="1" applyAlignment="1">
      <alignment horizontal="center" vertical="center" shrinkToFit="1"/>
    </xf>
    <xf numFmtId="2" fontId="26" fillId="24" borderId="10" xfId="0" applyNumberFormat="1" applyFont="1" applyFill="1" applyBorder="1" applyAlignment="1">
      <alignment horizontal="center" vertical="top" wrapText="1"/>
    </xf>
    <xf numFmtId="0" fontId="27" fillId="0" borderId="11" xfId="0" applyFont="1" applyBorder="1" applyAlignment="1">
      <alignment horizontal="center" vertical="center" shrinkToFit="1"/>
    </xf>
    <xf numFmtId="49" fontId="36" fillId="0" borderId="20" xfId="0" applyNumberFormat="1" applyFont="1" applyBorder="1" applyAlignment="1">
      <alignment horizontal="center" vertical="center"/>
    </xf>
    <xf numFmtId="49" fontId="36" fillId="0" borderId="21" xfId="0" applyNumberFormat="1" applyFont="1" applyBorder="1" applyAlignment="1">
      <alignment horizontal="center" vertical="center"/>
    </xf>
    <xf numFmtId="0" fontId="85" fillId="24" borderId="10" xfId="0" applyFont="1" applyFill="1" applyBorder="1" applyAlignment="1">
      <alignment horizontal="center" vertical="top" wrapText="1"/>
    </xf>
    <xf numFmtId="177" fontId="27" fillId="0" borderId="29" xfId="0" applyNumberFormat="1" applyFont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wrapText="1"/>
    </xf>
    <xf numFmtId="0" fontId="63" fillId="0" borderId="11" xfId="0" applyFont="1" applyBorder="1" applyAlignment="1">
      <alignment horizontal="center" vertical="center" wrapText="1"/>
    </xf>
    <xf numFmtId="0" fontId="86" fillId="0" borderId="0" xfId="0" applyFont="1" applyAlignment="1">
      <alignment horizontal="left" vertical="center"/>
    </xf>
    <xf numFmtId="0" fontId="86" fillId="0" borderId="0" xfId="0" applyFont="1">
      <alignment vertical="center"/>
    </xf>
    <xf numFmtId="0" fontId="86" fillId="0" borderId="0" xfId="0" applyFont="1" applyAlignment="1">
      <alignment horizontal="center" vertical="center"/>
    </xf>
    <xf numFmtId="177" fontId="86" fillId="0" borderId="0" xfId="0" applyNumberFormat="1" applyFont="1">
      <alignment vertical="center"/>
    </xf>
    <xf numFmtId="49" fontId="44" fillId="24" borderId="15" xfId="0" applyNumberFormat="1" applyFont="1" applyFill="1" applyBorder="1" applyAlignment="1">
      <alignment horizontal="center" vertical="top"/>
    </xf>
    <xf numFmtId="0" fontId="78" fillId="0" borderId="0" xfId="0" applyFont="1">
      <alignment vertical="center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top" wrapText="1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176" fontId="87" fillId="24" borderId="11" xfId="0" applyNumberFormat="1" applyFont="1" applyFill="1" applyBorder="1" applyAlignment="1">
      <alignment horizontal="center" vertical="center" shrinkToFit="1"/>
    </xf>
    <xf numFmtId="181" fontId="87" fillId="24" borderId="11" xfId="0" applyNumberFormat="1" applyFont="1" applyFill="1" applyBorder="1" applyAlignment="1">
      <alignment horizontal="center" vertical="center" shrinkToFit="1"/>
    </xf>
    <xf numFmtId="0" fontId="26" fillId="24" borderId="17" xfId="0" applyFont="1" applyFill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/>
    </xf>
    <xf numFmtId="0" fontId="26" fillId="24" borderId="22" xfId="0" applyFont="1" applyFill="1" applyBorder="1" applyAlignment="1">
      <alignment horizontal="center" vertical="top" wrapText="1"/>
    </xf>
    <xf numFmtId="0" fontId="84" fillId="24" borderId="10" xfId="0" applyFont="1" applyFill="1" applyBorder="1" applyAlignment="1">
      <alignment horizontal="center" vertical="top" wrapText="1"/>
    </xf>
    <xf numFmtId="176" fontId="81" fillId="24" borderId="10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center" wrapText="1"/>
    </xf>
    <xf numFmtId="49" fontId="44" fillId="24" borderId="11" xfId="0" applyNumberFormat="1" applyFont="1" applyFill="1" applyBorder="1" applyAlignment="1">
      <alignment horizontal="center" vertical="center"/>
    </xf>
    <xf numFmtId="0" fontId="88" fillId="24" borderId="16" xfId="0" applyFont="1" applyFill="1" applyBorder="1" applyAlignment="1">
      <alignment horizontal="center" vertical="center" wrapTex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8" fillId="0" borderId="29" xfId="0" applyFont="1" applyBorder="1">
      <alignment vertical="center"/>
    </xf>
    <xf numFmtId="0" fontId="52" fillId="24" borderId="15" xfId="0" applyFont="1" applyFill="1" applyBorder="1" applyAlignment="1">
      <alignment horizontal="center" vertical="center" wrapText="1"/>
    </xf>
    <xf numFmtId="180" fontId="31" fillId="0" borderId="15" xfId="0" applyNumberFormat="1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left" vertical="top" wrapText="1"/>
    </xf>
    <xf numFmtId="0" fontId="29" fillId="0" borderId="13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top" wrapText="1"/>
    </xf>
    <xf numFmtId="49" fontId="26" fillId="0" borderId="10" xfId="0" applyNumberFormat="1" applyFont="1" applyBorder="1">
      <alignment vertical="center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43" fillId="24" borderId="10" xfId="0" applyFont="1" applyFill="1" applyBorder="1" applyAlignment="1">
      <alignment horizontal="center" wrapText="1"/>
    </xf>
    <xf numFmtId="0" fontId="89" fillId="24" borderId="10" xfId="0" applyFont="1" applyFill="1" applyBorder="1" applyAlignment="1">
      <alignment horizontal="center" vertical="top" wrapText="1"/>
    </xf>
    <xf numFmtId="0" fontId="26" fillId="24" borderId="16" xfId="0" quotePrefix="1" applyFont="1" applyFill="1" applyBorder="1" applyAlignment="1">
      <alignment horizontal="center" vertical="center"/>
    </xf>
    <xf numFmtId="0" fontId="35" fillId="24" borderId="20" xfId="0" applyFont="1" applyFill="1" applyBorder="1" applyAlignment="1">
      <alignment horizontal="center" vertical="top" shrinkToFit="1"/>
    </xf>
    <xf numFmtId="176" fontId="29" fillId="24" borderId="18" xfId="0" applyNumberFormat="1" applyFont="1" applyFill="1" applyBorder="1" applyAlignment="1">
      <alignment horizontal="center" vertical="center" shrinkToFit="1"/>
    </xf>
    <xf numFmtId="49" fontId="26" fillId="0" borderId="17" xfId="0" applyNumberFormat="1" applyFont="1" applyBorder="1" applyAlignment="1">
      <alignment horizontal="center" vertical="center"/>
    </xf>
    <xf numFmtId="0" fontId="90" fillId="0" borderId="10" xfId="0" applyFont="1" applyBorder="1" applyAlignment="1">
      <alignment horizontal="left" vertical="center" wrapText="1"/>
    </xf>
    <xf numFmtId="0" fontId="91" fillId="0" borderId="10" xfId="0" applyFont="1" applyBorder="1" applyAlignment="1">
      <alignment horizontal="center" wrapText="1"/>
    </xf>
    <xf numFmtId="0" fontId="66" fillId="24" borderId="11" xfId="0" applyFont="1" applyFill="1" applyBorder="1" applyAlignment="1">
      <alignment horizontal="center" vertical="center" wrapText="1"/>
    </xf>
    <xf numFmtId="0" fontId="92" fillId="0" borderId="10" xfId="0" applyFont="1" applyBorder="1" applyAlignment="1">
      <alignment horizontal="left" vertical="center" wrapText="1"/>
    </xf>
    <xf numFmtId="0" fontId="83" fillId="24" borderId="29" xfId="0" applyFont="1" applyFill="1" applyBorder="1" applyAlignment="1">
      <alignment horizontal="center" vertical="center" wrapText="1"/>
    </xf>
    <xf numFmtId="0" fontId="67" fillId="24" borderId="11" xfId="0" applyFont="1" applyFill="1" applyBorder="1" applyAlignment="1">
      <alignment horizontal="center" vertical="center" wrapText="1"/>
    </xf>
    <xf numFmtId="0" fontId="67" fillId="24" borderId="14" xfId="0" applyFont="1" applyFill="1" applyBorder="1" applyAlignment="1">
      <alignment horizontal="center" vertical="center" wrapText="1"/>
    </xf>
    <xf numFmtId="0" fontId="67" fillId="24" borderId="12" xfId="0" applyFont="1" applyFill="1" applyBorder="1" applyAlignment="1">
      <alignment horizontal="center" vertical="center" wrapText="1"/>
    </xf>
    <xf numFmtId="0" fontId="67" fillId="24" borderId="10" xfId="0" applyFont="1" applyFill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top" wrapText="1"/>
    </xf>
    <xf numFmtId="0" fontId="3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44" fillId="24" borderId="15" xfId="0" applyFont="1" applyFill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top" wrapText="1"/>
    </xf>
    <xf numFmtId="0" fontId="70" fillId="24" borderId="11" xfId="0" applyFont="1" applyFill="1" applyBorder="1" applyAlignment="1">
      <alignment horizontal="center" vertical="top" wrapText="1"/>
    </xf>
    <xf numFmtId="177" fontId="29" fillId="0" borderId="18" xfId="0" applyNumberFormat="1" applyFont="1" applyBorder="1" applyAlignment="1">
      <alignment horizontal="center" vertical="center" shrinkToFit="1"/>
    </xf>
    <xf numFmtId="49" fontId="36" fillId="0" borderId="35" xfId="0" applyNumberFormat="1" applyFont="1" applyBorder="1" applyAlignment="1">
      <alignment horizontal="center" vertical="center"/>
    </xf>
    <xf numFmtId="49" fontId="36" fillId="0" borderId="22" xfId="0" applyNumberFormat="1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 shrinkToFit="1"/>
    </xf>
    <xf numFmtId="180" fontId="31" fillId="0" borderId="19" xfId="0" applyNumberFormat="1" applyFont="1" applyBorder="1" applyAlignment="1">
      <alignment horizontal="center" vertical="center" shrinkToFit="1"/>
    </xf>
    <xf numFmtId="180" fontId="31" fillId="24" borderId="28" xfId="0" applyNumberFormat="1" applyFont="1" applyFill="1" applyBorder="1" applyAlignment="1">
      <alignment horizontal="center" vertical="center" shrinkToFit="1"/>
    </xf>
    <xf numFmtId="180" fontId="31" fillId="24" borderId="22" xfId="0" applyNumberFormat="1" applyFont="1" applyFill="1" applyBorder="1" applyAlignment="1">
      <alignment horizontal="center" vertical="center" shrinkToFit="1"/>
    </xf>
    <xf numFmtId="180" fontId="31" fillId="24" borderId="13" xfId="0" applyNumberFormat="1" applyFont="1" applyFill="1" applyBorder="1" applyAlignment="1">
      <alignment horizontal="center" vertical="center" shrinkToFit="1"/>
    </xf>
    <xf numFmtId="180" fontId="31" fillId="0" borderId="13" xfId="0" applyNumberFormat="1" applyFont="1" applyBorder="1" applyAlignment="1">
      <alignment horizontal="center" vertical="center" shrinkToFit="1"/>
    </xf>
    <xf numFmtId="180" fontId="31" fillId="0" borderId="22" xfId="0" applyNumberFormat="1" applyFont="1" applyBorder="1" applyAlignment="1">
      <alignment horizontal="center" vertical="center" shrinkToFit="1"/>
    </xf>
    <xf numFmtId="0" fontId="62" fillId="24" borderId="10" xfId="0" applyFont="1" applyFill="1" applyBorder="1" applyAlignment="1">
      <alignment vertical="center" wrapText="1"/>
    </xf>
    <xf numFmtId="0" fontId="93" fillId="24" borderId="11" xfId="0" applyFont="1" applyFill="1" applyBorder="1" applyAlignment="1">
      <alignment horizontal="center" vertical="center" wrapText="1"/>
    </xf>
    <xf numFmtId="180" fontId="31" fillId="24" borderId="11" xfId="0" applyNumberFormat="1" applyFont="1" applyFill="1" applyBorder="1" applyAlignment="1">
      <alignment horizontal="center" vertical="center" wrapText="1"/>
    </xf>
    <xf numFmtId="178" fontId="31" fillId="0" borderId="36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54" fillId="24" borderId="1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66" fillId="0" borderId="12" xfId="0" applyFont="1" applyBorder="1" applyAlignment="1">
      <alignment horizontal="center" vertical="center" wrapText="1"/>
    </xf>
    <xf numFmtId="49" fontId="26" fillId="24" borderId="13" xfId="0" applyNumberFormat="1" applyFont="1" applyFill="1" applyBorder="1">
      <alignment vertical="center"/>
    </xf>
    <xf numFmtId="0" fontId="26" fillId="24" borderId="13" xfId="0" applyFont="1" applyFill="1" applyBorder="1" applyAlignment="1">
      <alignment horizontal="left" vertical="top" wrapText="1"/>
    </xf>
    <xf numFmtId="0" fontId="26" fillId="0" borderId="13" xfId="0" applyFont="1" applyBorder="1" applyAlignment="1">
      <alignment horizontal="left" vertical="top" wrapText="1"/>
    </xf>
    <xf numFmtId="0" fontId="26" fillId="24" borderId="15" xfId="0" applyFont="1" applyFill="1" applyBorder="1" applyAlignment="1">
      <alignment horizontal="center" vertical="center" wrapText="1"/>
    </xf>
    <xf numFmtId="0" fontId="94" fillId="0" borderId="10" xfId="0" applyFont="1" applyBorder="1" applyAlignment="1">
      <alignment horizontal="left" wrapText="1"/>
    </xf>
    <xf numFmtId="0" fontId="94" fillId="0" borderId="10" xfId="0" applyFont="1" applyBorder="1" applyAlignment="1">
      <alignment horizontal="center" wrapText="1"/>
    </xf>
    <xf numFmtId="0" fontId="66" fillId="27" borderId="10" xfId="0" applyFont="1" applyFill="1" applyBorder="1" applyAlignment="1">
      <alignment horizontal="center" vertical="center" wrapText="1"/>
    </xf>
    <xf numFmtId="0" fontId="66" fillId="26" borderId="10" xfId="0" applyFont="1" applyFill="1" applyBorder="1" applyAlignment="1">
      <alignment horizontal="center" vertical="center" wrapText="1"/>
    </xf>
    <xf numFmtId="0" fontId="70" fillId="24" borderId="11" xfId="0" applyFont="1" applyFill="1" applyBorder="1" applyAlignment="1">
      <alignment horizontal="center" vertical="center" wrapText="1"/>
    </xf>
    <xf numFmtId="2" fontId="35" fillId="24" borderId="16" xfId="0" applyNumberFormat="1" applyFont="1" applyFill="1" applyBorder="1" applyAlignment="1">
      <alignment horizontal="center" vertical="center" wrapText="1"/>
    </xf>
    <xf numFmtId="2" fontId="26" fillId="24" borderId="16" xfId="0" applyNumberFormat="1" applyFont="1" applyFill="1" applyBorder="1" applyAlignment="1">
      <alignment horizontal="center" vertical="center" wrapText="1"/>
    </xf>
    <xf numFmtId="0" fontId="81" fillId="24" borderId="11" xfId="0" applyFont="1" applyFill="1" applyBorder="1" applyAlignment="1">
      <alignment horizontal="center" vertical="top" wrapText="1"/>
    </xf>
    <xf numFmtId="2" fontId="81" fillId="24" borderId="11" xfId="0" applyNumberFormat="1" applyFont="1" applyFill="1" applyBorder="1" applyAlignment="1">
      <alignment horizontal="center" vertical="top" wrapText="1"/>
    </xf>
    <xf numFmtId="2" fontId="26" fillId="24" borderId="11" xfId="0" applyNumberFormat="1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top" wrapText="1"/>
    </xf>
    <xf numFmtId="182" fontId="26" fillId="0" borderId="10" xfId="0" applyNumberFormat="1" applyFont="1" applyBorder="1" applyAlignment="1">
      <alignment horizontal="left" vertical="top" shrinkToFit="1"/>
    </xf>
    <xf numFmtId="0" fontId="43" fillId="0" borderId="10" xfId="0" applyFont="1" applyBorder="1" applyAlignment="1">
      <alignment horizontal="left" vertical="top" wrapText="1"/>
    </xf>
    <xf numFmtId="0" fontId="35" fillId="24" borderId="10" xfId="0" applyFont="1" applyFill="1" applyBorder="1" applyAlignment="1">
      <alignment vertical="top" wrapText="1"/>
    </xf>
    <xf numFmtId="0" fontId="29" fillId="0" borderId="29" xfId="0" applyFont="1" applyBorder="1">
      <alignment vertical="center"/>
    </xf>
    <xf numFmtId="0" fontId="23" fillId="24" borderId="37" xfId="0" applyFont="1" applyFill="1" applyBorder="1" applyAlignment="1">
      <alignment horizontal="justify" vertical="center" wrapText="1"/>
    </xf>
    <xf numFmtId="0" fontId="51" fillId="24" borderId="14" xfId="0" applyFont="1" applyFill="1" applyBorder="1" applyAlignment="1">
      <alignment horizontal="center" vertical="center" wrapText="1"/>
    </xf>
    <xf numFmtId="0" fontId="52" fillId="24" borderId="14" xfId="0" applyFont="1" applyFill="1" applyBorder="1" applyAlignment="1">
      <alignment horizontal="center" vertical="center" wrapText="1"/>
    </xf>
    <xf numFmtId="0" fontId="55" fillId="24" borderId="14" xfId="0" applyFont="1" applyFill="1" applyBorder="1" applyAlignment="1">
      <alignment horizontal="center" vertical="center" wrapText="1"/>
    </xf>
    <xf numFmtId="0" fontId="66" fillId="24" borderId="14" xfId="0" applyFont="1" applyFill="1" applyBorder="1" applyAlignment="1">
      <alignment horizontal="center" vertical="center" wrapText="1"/>
    </xf>
    <xf numFmtId="180" fontId="31" fillId="24" borderId="14" xfId="0" applyNumberFormat="1" applyFont="1" applyFill="1" applyBorder="1" applyAlignment="1">
      <alignment horizontal="center" vertical="center" wrapText="1"/>
    </xf>
    <xf numFmtId="0" fontId="31" fillId="24" borderId="14" xfId="0" applyFont="1" applyFill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178" fontId="31" fillId="0" borderId="38" xfId="0" applyNumberFormat="1" applyFont="1" applyBorder="1" applyAlignment="1">
      <alignment horizontal="center" vertical="center"/>
    </xf>
    <xf numFmtId="0" fontId="66" fillId="24" borderId="12" xfId="0" applyFont="1" applyFill="1" applyBorder="1" applyAlignment="1">
      <alignment horizontal="center" vertical="center" wrapText="1"/>
    </xf>
    <xf numFmtId="180" fontId="31" fillId="0" borderId="39" xfId="0" applyNumberFormat="1" applyFont="1" applyBorder="1" applyAlignment="1">
      <alignment horizontal="center" vertical="center" shrinkToFit="1"/>
    </xf>
    <xf numFmtId="180" fontId="31" fillId="0" borderId="14" xfId="0" applyNumberFormat="1" applyFont="1" applyBorder="1" applyAlignment="1">
      <alignment horizontal="center" vertical="center" wrapText="1"/>
    </xf>
    <xf numFmtId="180" fontId="31" fillId="24" borderId="28" xfId="0" applyNumberFormat="1" applyFont="1" applyFill="1" applyBorder="1" applyAlignment="1">
      <alignment horizontal="center" vertical="center" wrapText="1"/>
    </xf>
    <xf numFmtId="0" fontId="23" fillId="24" borderId="40" xfId="0" applyFont="1" applyFill="1" applyBorder="1" applyAlignment="1">
      <alignment horizontal="justify" vertical="center" wrapText="1"/>
    </xf>
    <xf numFmtId="0" fontId="23" fillId="28" borderId="24" xfId="0" applyFont="1" applyFill="1" applyBorder="1" applyAlignment="1">
      <alignment horizontal="justify" vertical="center" wrapText="1"/>
    </xf>
    <xf numFmtId="0" fontId="66" fillId="28" borderId="12" xfId="0" applyFont="1" applyFill="1" applyBorder="1" applyAlignment="1">
      <alignment horizontal="center" vertical="center" wrapText="1"/>
    </xf>
    <xf numFmtId="180" fontId="31" fillId="28" borderId="28" xfId="0" applyNumberFormat="1" applyFont="1" applyFill="1" applyBorder="1" applyAlignment="1">
      <alignment horizontal="center" vertical="center" shrinkToFit="1"/>
    </xf>
    <xf numFmtId="180" fontId="31" fillId="28" borderId="12" xfId="0" applyNumberFormat="1" applyFont="1" applyFill="1" applyBorder="1" applyAlignment="1">
      <alignment horizontal="center" vertical="center" wrapText="1"/>
    </xf>
    <xf numFmtId="180" fontId="31" fillId="28" borderId="12" xfId="0" applyNumberFormat="1" applyFont="1" applyFill="1" applyBorder="1" applyAlignment="1">
      <alignment horizontal="center" vertical="center" shrinkToFit="1"/>
    </xf>
    <xf numFmtId="0" fontId="31" fillId="28" borderId="12" xfId="0" applyFont="1" applyFill="1" applyBorder="1" applyAlignment="1">
      <alignment horizontal="center" vertical="center" wrapText="1"/>
    </xf>
    <xf numFmtId="178" fontId="31" fillId="28" borderId="34" xfId="0" applyNumberFormat="1" applyFont="1" applyFill="1" applyBorder="1" applyAlignment="1">
      <alignment horizontal="center" vertical="center"/>
    </xf>
    <xf numFmtId="0" fontId="51" fillId="0" borderId="11" xfId="0" applyFont="1" applyBorder="1" applyAlignment="1">
      <alignment horizontal="center" vertical="center" wrapText="1"/>
    </xf>
    <xf numFmtId="0" fontId="23" fillId="29" borderId="32" xfId="0" applyFont="1" applyFill="1" applyBorder="1" applyAlignment="1">
      <alignment horizontal="justify" vertical="center" wrapText="1"/>
    </xf>
    <xf numFmtId="0" fontId="52" fillId="0" borderId="11" xfId="0" applyFont="1" applyBorder="1" applyAlignment="1">
      <alignment horizontal="center" vertical="center" wrapText="1"/>
    </xf>
    <xf numFmtId="0" fontId="36" fillId="24" borderId="15" xfId="0" applyFont="1" applyFill="1" applyBorder="1" applyAlignment="1">
      <alignment horizontal="center" vertical="center" shrinkToFit="1"/>
    </xf>
    <xf numFmtId="0" fontId="26" fillId="0" borderId="0" xfId="0" applyFont="1" applyAlignment="1">
      <alignment horizontal="center" vertical="center" wrapText="1"/>
    </xf>
    <xf numFmtId="0" fontId="70" fillId="24" borderId="19" xfId="0" applyFont="1" applyFill="1" applyBorder="1" applyAlignment="1">
      <alignment horizontal="center" vertical="center" wrapText="1"/>
    </xf>
    <xf numFmtId="0" fontId="51" fillId="24" borderId="10" xfId="0" applyFont="1" applyFill="1" applyBorder="1" applyAlignment="1">
      <alignment horizontal="left" vertical="center" wrapText="1"/>
    </xf>
    <xf numFmtId="49" fontId="26" fillId="24" borderId="11" xfId="0" applyNumberFormat="1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left" vertical="top" wrapText="1"/>
    </xf>
    <xf numFmtId="0" fontId="26" fillId="24" borderId="10" xfId="43" applyFont="1" applyFill="1" applyBorder="1" applyAlignment="1">
      <alignment horizontal="left" vertical="top" wrapText="1"/>
    </xf>
    <xf numFmtId="0" fontId="95" fillId="24" borderId="10" xfId="43" applyFont="1" applyFill="1" applyBorder="1" applyAlignment="1">
      <alignment horizontal="center" vertical="top" wrapText="1"/>
    </xf>
    <xf numFmtId="0" fontId="26" fillId="24" borderId="11" xfId="43" applyFont="1" applyFill="1" applyBorder="1" applyAlignment="1">
      <alignment horizontal="left" vertical="top" wrapText="1"/>
    </xf>
    <xf numFmtId="0" fontId="95" fillId="24" borderId="11" xfId="43" applyFont="1" applyFill="1" applyBorder="1" applyAlignment="1">
      <alignment horizontal="center" vertical="top" wrapText="1"/>
    </xf>
    <xf numFmtId="0" fontId="26" fillId="24" borderId="10" xfId="43" applyFont="1" applyFill="1" applyBorder="1" applyAlignment="1">
      <alignment horizontal="left" wrapText="1"/>
    </xf>
    <xf numFmtId="0" fontId="95" fillId="24" borderId="10" xfId="0" applyFont="1" applyFill="1" applyBorder="1" applyAlignment="1">
      <alignment horizontal="center" vertical="top" wrapText="1"/>
    </xf>
    <xf numFmtId="0" fontId="98" fillId="24" borderId="16" xfId="0" applyFont="1" applyFill="1" applyBorder="1" applyAlignment="1">
      <alignment horizontal="left" vertical="center" wrapText="1"/>
    </xf>
    <xf numFmtId="0" fontId="35" fillId="0" borderId="16" xfId="0" applyFont="1" applyBorder="1" applyAlignment="1">
      <alignment horizontal="center" vertical="top" wrapText="1"/>
    </xf>
    <xf numFmtId="0" fontId="35" fillId="0" borderId="10" xfId="0" applyFont="1" applyBorder="1" applyAlignment="1">
      <alignment horizontal="center" vertical="top" wrapText="1"/>
    </xf>
    <xf numFmtId="0" fontId="26" fillId="24" borderId="16" xfId="0" applyFont="1" applyFill="1" applyBorder="1" applyAlignment="1">
      <alignment wrapText="1"/>
    </xf>
    <xf numFmtId="0" fontId="95" fillId="24" borderId="0" xfId="0" applyFont="1" applyFill="1" applyAlignment="1">
      <alignment horizontal="center" vertical="center" wrapText="1"/>
    </xf>
    <xf numFmtId="0" fontId="95" fillId="24" borderId="10" xfId="0" applyFont="1" applyFill="1" applyBorder="1" applyAlignment="1">
      <alignment horizontal="center" vertical="center"/>
    </xf>
    <xf numFmtId="0" fontId="95" fillId="24" borderId="42" xfId="0" applyFont="1" applyFill="1" applyBorder="1" applyAlignment="1">
      <alignment horizontal="center" vertical="center" wrapText="1"/>
    </xf>
    <xf numFmtId="0" fontId="65" fillId="24" borderId="10" xfId="0" applyFont="1" applyFill="1" applyBorder="1" applyAlignment="1">
      <alignment horizontal="left" vertical="center" wrapText="1"/>
    </xf>
    <xf numFmtId="0" fontId="36" fillId="0" borderId="10" xfId="0" applyFont="1" applyBorder="1" applyAlignment="1">
      <alignment horizontal="center" shrinkToFit="1"/>
    </xf>
    <xf numFmtId="0" fontId="73" fillId="24" borderId="10" xfId="0" applyFont="1" applyFill="1" applyBorder="1" applyAlignment="1">
      <alignment horizontal="center" vertical="center" wrapText="1"/>
    </xf>
    <xf numFmtId="0" fontId="55" fillId="24" borderId="43" xfId="0" applyFont="1" applyFill="1" applyBorder="1" applyAlignment="1">
      <alignment horizontal="center" vertical="center" wrapText="1"/>
    </xf>
    <xf numFmtId="0" fontId="66" fillId="24" borderId="19" xfId="0" applyFont="1" applyFill="1" applyBorder="1" applyAlignment="1">
      <alignment horizontal="center" vertical="center" wrapText="1"/>
    </xf>
    <xf numFmtId="0" fontId="31" fillId="24" borderId="28" xfId="0" applyFont="1" applyFill="1" applyBorder="1" applyAlignment="1">
      <alignment horizontal="center" vertical="center" wrapText="1"/>
    </xf>
    <xf numFmtId="0" fontId="66" fillId="24" borderId="22" xfId="0" applyFont="1" applyFill="1" applyBorder="1" applyAlignment="1">
      <alignment horizontal="center" vertical="center" wrapText="1"/>
    </xf>
    <xf numFmtId="0" fontId="66" fillId="24" borderId="13" xfId="0" applyFont="1" applyFill="1" applyBorder="1" applyAlignment="1">
      <alignment horizontal="center" vertical="center" wrapText="1"/>
    </xf>
    <xf numFmtId="0" fontId="66" fillId="28" borderId="28" xfId="0" applyFont="1" applyFill="1" applyBorder="1" applyAlignment="1">
      <alignment horizontal="center" vertical="center" wrapText="1"/>
    </xf>
    <xf numFmtId="0" fontId="66" fillId="24" borderId="39" xfId="0" applyFont="1" applyFill="1" applyBorder="1" applyAlignment="1">
      <alignment horizontal="center" vertical="center" wrapText="1"/>
    </xf>
    <xf numFmtId="0" fontId="66" fillId="24" borderId="28" xfId="0" applyFont="1" applyFill="1" applyBorder="1" applyAlignment="1">
      <alignment horizontal="center" vertical="center" wrapText="1"/>
    </xf>
    <xf numFmtId="0" fontId="96" fillId="0" borderId="0" xfId="0" applyFont="1" applyAlignment="1">
      <alignment vertical="center" wrapText="1"/>
    </xf>
    <xf numFmtId="0" fontId="25" fillId="0" borderId="0" xfId="0" applyFont="1">
      <alignment vertical="center"/>
    </xf>
    <xf numFmtId="0" fontId="30" fillId="0" borderId="0" xfId="0" applyFont="1" applyAlignment="1">
      <alignment horizontal="center" vertical="center"/>
    </xf>
    <xf numFmtId="0" fontId="0" fillId="0" borderId="0" xfId="0">
      <alignment vertical="center"/>
    </xf>
    <xf numFmtId="0" fontId="30" fillId="0" borderId="30" xfId="0" applyFont="1" applyBorder="1" applyAlignment="1">
      <alignment horizontal="center" vertical="center" wrapText="1"/>
    </xf>
    <xf numFmtId="0" fontId="59" fillId="0" borderId="30" xfId="0" applyFont="1" applyBorder="1" applyAlignment="1">
      <alignment horizontal="center" vertical="center" wrapText="1"/>
    </xf>
    <xf numFmtId="0" fontId="24" fillId="28" borderId="33" xfId="0" applyFont="1" applyFill="1" applyBorder="1" applyAlignment="1">
      <alignment horizontal="center" vertical="center" wrapText="1"/>
    </xf>
    <xf numFmtId="0" fontId="24" fillId="28" borderId="41" xfId="0" applyFont="1" applyFill="1" applyBorder="1" applyAlignment="1">
      <alignment horizontal="center" vertical="center" wrapText="1"/>
    </xf>
    <xf numFmtId="0" fontId="24" fillId="28" borderId="28" xfId="0" applyFont="1" applyFill="1" applyBorder="1" applyAlignment="1">
      <alignment horizontal="center" vertical="center" wrapText="1"/>
    </xf>
    <xf numFmtId="0" fontId="78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shrinkToFit="1"/>
    </xf>
    <xf numFmtId="14" fontId="27" fillId="0" borderId="13" xfId="0" applyNumberFormat="1" applyFont="1" applyBorder="1" applyAlignment="1">
      <alignment horizontal="center" vertical="center" shrinkToFit="1"/>
    </xf>
    <xf numFmtId="0" fontId="19" fillId="24" borderId="0" xfId="0" applyFont="1" applyFill="1" applyAlignment="1">
      <alignment horizontal="left" vertical="center" shrinkToFit="1"/>
    </xf>
    <xf numFmtId="0" fontId="65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vertical="center" wrapText="1"/>
    </xf>
    <xf numFmtId="0" fontId="56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6" fillId="0" borderId="15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 shrinkToFit="1"/>
    </xf>
    <xf numFmtId="49" fontId="29" fillId="0" borderId="16" xfId="0" applyNumberFormat="1" applyFont="1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0" fontId="97" fillId="0" borderId="20" xfId="0" applyFont="1" applyBorder="1" applyAlignment="1">
      <alignment horizontal="center" vertical="center" textRotation="255"/>
    </xf>
    <xf numFmtId="0" fontId="97" fillId="0" borderId="42" xfId="0" applyFont="1" applyBorder="1" applyAlignment="1">
      <alignment horizontal="center" vertical="center" textRotation="255"/>
    </xf>
    <xf numFmtId="0" fontId="97" fillId="0" borderId="35" xfId="0" applyFont="1" applyBorder="1" applyAlignment="1">
      <alignment horizontal="center" vertical="center" textRotation="255"/>
    </xf>
    <xf numFmtId="0" fontId="97" fillId="0" borderId="21" xfId="0" applyFont="1" applyBorder="1" applyAlignment="1">
      <alignment horizontal="center" vertical="center" textRotation="255"/>
    </xf>
    <xf numFmtId="0" fontId="97" fillId="0" borderId="0" xfId="0" applyFont="1" applyAlignment="1">
      <alignment horizontal="center" vertical="center" textRotation="255"/>
    </xf>
    <xf numFmtId="0" fontId="97" fillId="0" borderId="22" xfId="0" applyFont="1" applyBorder="1" applyAlignment="1">
      <alignment horizontal="center" vertical="center" textRotation="255"/>
    </xf>
    <xf numFmtId="0" fontId="97" fillId="0" borderId="18" xfId="0" applyFont="1" applyBorder="1" applyAlignment="1">
      <alignment horizontal="center" vertical="center" textRotation="255"/>
    </xf>
    <xf numFmtId="0" fontId="97" fillId="0" borderId="29" xfId="0" applyFont="1" applyBorder="1" applyAlignment="1">
      <alignment horizontal="center" vertical="center" textRotation="255"/>
    </xf>
    <xf numFmtId="0" fontId="97" fillId="0" borderId="19" xfId="0" applyFont="1" applyBorder="1" applyAlignment="1">
      <alignment horizontal="center" vertical="center" textRotation="255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49" fontId="26" fillId="24" borderId="16" xfId="0" applyNumberFormat="1" applyFont="1" applyFill="1" applyBorder="1" applyAlignment="1">
      <alignment horizontal="left" vertical="center"/>
    </xf>
    <xf numFmtId="49" fontId="26" fillId="24" borderId="13" xfId="0" applyNumberFormat="1" applyFont="1" applyFill="1" applyBorder="1" applyAlignment="1">
      <alignment horizontal="left" vertical="center"/>
    </xf>
    <xf numFmtId="0" fontId="52" fillId="30" borderId="10" xfId="0" applyFont="1" applyFill="1" applyBorder="1" applyAlignment="1">
      <alignment horizontal="center" vertical="center" wrapText="1"/>
    </xf>
    <xf numFmtId="0" fontId="51" fillId="30" borderId="10" xfId="0" applyFont="1" applyFill="1" applyBorder="1" applyAlignment="1">
      <alignment horizontal="center" vertical="center" wrapText="1"/>
    </xf>
    <xf numFmtId="0" fontId="26" fillId="24" borderId="13" xfId="0" applyFont="1" applyFill="1" applyBorder="1" applyAlignment="1">
      <alignment horizontal="left" vertical="center"/>
    </xf>
  </cellXfs>
  <cellStyles count="4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一般 2 2" xfId="43" xr:uid="{B81A783F-9F76-4BE8-89BD-BCEE70F486BE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00FF"/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35FD675B-994B-4E85-947B-089C1B3794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19</xdr:row>
      <xdr:rowOff>95252</xdr:rowOff>
    </xdr:from>
    <xdr:to>
      <xdr:col>3</xdr:col>
      <xdr:colOff>371476</xdr:colOff>
      <xdr:row>19</xdr:row>
      <xdr:rowOff>304396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37EF6303-468B-455A-B479-2EA374BA5E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43201" y="76295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152401</xdr:colOff>
      <xdr:row>18</xdr:row>
      <xdr:rowOff>85727</xdr:rowOff>
    </xdr:from>
    <xdr:to>
      <xdr:col>5</xdr:col>
      <xdr:colOff>381001</xdr:colOff>
      <xdr:row>18</xdr:row>
      <xdr:rowOff>294871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632FE1E4-59CF-48AC-BFE3-E94B4285F7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00576" y="72485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19051</xdr:colOff>
      <xdr:row>14</xdr:row>
      <xdr:rowOff>95252</xdr:rowOff>
    </xdr:from>
    <xdr:to>
      <xdr:col>5</xdr:col>
      <xdr:colOff>247651</xdr:colOff>
      <xdr:row>14</xdr:row>
      <xdr:rowOff>304396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EA2E0F50-902E-4D6E-BA3A-854F3D0AC4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391026" y="57721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95251</xdr:colOff>
      <xdr:row>16</xdr:row>
      <xdr:rowOff>104777</xdr:rowOff>
    </xdr:from>
    <xdr:to>
      <xdr:col>2</xdr:col>
      <xdr:colOff>323851</xdr:colOff>
      <xdr:row>16</xdr:row>
      <xdr:rowOff>313921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FE540800-C289-4CEE-8CED-BC0156B6F3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66851" y="65246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114301</xdr:colOff>
      <xdr:row>9</xdr:row>
      <xdr:rowOff>95252</xdr:rowOff>
    </xdr:from>
    <xdr:to>
      <xdr:col>3</xdr:col>
      <xdr:colOff>342901</xdr:colOff>
      <xdr:row>9</xdr:row>
      <xdr:rowOff>304396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9ABFFE3E-17A7-46CD-85A0-FE2296D1A3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6" y="39147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95251</xdr:colOff>
      <xdr:row>4</xdr:row>
      <xdr:rowOff>95252</xdr:rowOff>
    </xdr:from>
    <xdr:to>
      <xdr:col>3</xdr:col>
      <xdr:colOff>323851</xdr:colOff>
      <xdr:row>4</xdr:row>
      <xdr:rowOff>304396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3C60B7E1-BD5C-4E32-842B-B9B0E42945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95576" y="20574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114301</xdr:colOff>
      <xdr:row>14</xdr:row>
      <xdr:rowOff>104777</xdr:rowOff>
    </xdr:from>
    <xdr:to>
      <xdr:col>3</xdr:col>
      <xdr:colOff>342901</xdr:colOff>
      <xdr:row>14</xdr:row>
      <xdr:rowOff>313921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5FD0BDD9-0A98-4704-A753-5ABDADEB55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6" y="57816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4" name="圖片 23">
          <a:extLst>
            <a:ext uri="{FF2B5EF4-FFF2-40B4-BE49-F238E27FC236}">
              <a16:creationId xmlns:a16="http://schemas.microsoft.com/office/drawing/2014/main" id="{48D8C761-CDAB-4F9A-9662-DF3F744198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220326"/>
          <a:ext cx="249866" cy="228600"/>
        </a:xfrm>
        <a:prstGeom prst="rect">
          <a:avLst/>
        </a:prstGeom>
      </xdr:spPr>
    </xdr:pic>
    <xdr:clientData/>
  </xdr:twoCellAnchor>
  <xdr:oneCellAnchor>
    <xdr:from>
      <xdr:col>5</xdr:col>
      <xdr:colOff>38101</xdr:colOff>
      <xdr:row>15</xdr:row>
      <xdr:rowOff>104777</xdr:rowOff>
    </xdr:from>
    <xdr:ext cx="228600" cy="209144"/>
    <xdr:pic>
      <xdr:nvPicPr>
        <xdr:cNvPr id="4" name="圖片 3">
          <a:extLst>
            <a:ext uri="{FF2B5EF4-FFF2-40B4-BE49-F238E27FC236}">
              <a16:creationId xmlns:a16="http://schemas.microsoft.com/office/drawing/2014/main" id="{FCF5531A-E214-4EA0-9007-5F99E96F5E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10076" y="6153152"/>
          <a:ext cx="228600" cy="209144"/>
        </a:xfrm>
        <a:prstGeom prst="rect">
          <a:avLst/>
        </a:prstGeom>
      </xdr:spPr>
    </xdr:pic>
    <xdr:clientData/>
  </xdr:oneCellAnchor>
  <xdr:oneCellAnchor>
    <xdr:from>
      <xdr:col>5</xdr:col>
      <xdr:colOff>19051</xdr:colOff>
      <xdr:row>11</xdr:row>
      <xdr:rowOff>95252</xdr:rowOff>
    </xdr:from>
    <xdr:ext cx="228600" cy="209144"/>
    <xdr:pic>
      <xdr:nvPicPr>
        <xdr:cNvPr id="8" name="圖片 7">
          <a:extLst>
            <a:ext uri="{FF2B5EF4-FFF2-40B4-BE49-F238E27FC236}">
              <a16:creationId xmlns:a16="http://schemas.microsoft.com/office/drawing/2014/main" id="{8A102C02-4983-4371-AD0D-5DD26F7D5F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391026" y="4657727"/>
          <a:ext cx="228600" cy="209144"/>
        </a:xfrm>
        <a:prstGeom prst="rect">
          <a:avLst/>
        </a:prstGeom>
      </xdr:spPr>
    </xdr:pic>
    <xdr:clientData/>
  </xdr:oneCellAnchor>
  <xdr:oneCellAnchor>
    <xdr:from>
      <xdr:col>5</xdr:col>
      <xdr:colOff>9526</xdr:colOff>
      <xdr:row>12</xdr:row>
      <xdr:rowOff>85727</xdr:rowOff>
    </xdr:from>
    <xdr:ext cx="228600" cy="209144"/>
    <xdr:pic>
      <xdr:nvPicPr>
        <xdr:cNvPr id="16" name="圖片 15">
          <a:extLst>
            <a:ext uri="{FF2B5EF4-FFF2-40B4-BE49-F238E27FC236}">
              <a16:creationId xmlns:a16="http://schemas.microsoft.com/office/drawing/2014/main" id="{087B8D82-C959-46AE-965E-9797522B6D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381501" y="5019677"/>
          <a:ext cx="228600" cy="209144"/>
        </a:xfrm>
        <a:prstGeom prst="rect">
          <a:avLst/>
        </a:prstGeom>
      </xdr:spPr>
    </xdr:pic>
    <xdr:clientData/>
  </xdr:oneCellAnchor>
  <xdr:twoCellAnchor editAs="oneCell">
    <xdr:from>
      <xdr:col>2</xdr:col>
      <xdr:colOff>742950</xdr:colOff>
      <xdr:row>26</xdr:row>
      <xdr:rowOff>28576</xdr:rowOff>
    </xdr:from>
    <xdr:to>
      <xdr:col>2</xdr:col>
      <xdr:colOff>912503</xdr:colOff>
      <xdr:row>26</xdr:row>
      <xdr:rowOff>190500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71857C3D-03B0-4C2E-AB4D-B4BE6F721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4550" y="100298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95251</xdr:colOff>
      <xdr:row>6</xdr:row>
      <xdr:rowOff>95252</xdr:rowOff>
    </xdr:from>
    <xdr:to>
      <xdr:col>2</xdr:col>
      <xdr:colOff>323851</xdr:colOff>
      <xdr:row>6</xdr:row>
      <xdr:rowOff>304396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95605D8D-6458-4822-A1B0-DED14556E3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66851" y="28003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104776</xdr:colOff>
      <xdr:row>11</xdr:row>
      <xdr:rowOff>95252</xdr:rowOff>
    </xdr:from>
    <xdr:to>
      <xdr:col>2</xdr:col>
      <xdr:colOff>333376</xdr:colOff>
      <xdr:row>11</xdr:row>
      <xdr:rowOff>304396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CE3CCDD5-C292-4B7E-B19C-88CCBB9F72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76376" y="46577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38101</xdr:colOff>
      <xdr:row>22</xdr:row>
      <xdr:rowOff>95252</xdr:rowOff>
    </xdr:from>
    <xdr:to>
      <xdr:col>2</xdr:col>
      <xdr:colOff>266701</xdr:colOff>
      <xdr:row>22</xdr:row>
      <xdr:rowOff>304396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7F764971-0222-416B-B509-8BE645AE6A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09701" y="87439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180976</xdr:colOff>
      <xdr:row>24</xdr:row>
      <xdr:rowOff>95252</xdr:rowOff>
    </xdr:from>
    <xdr:to>
      <xdr:col>3</xdr:col>
      <xdr:colOff>409576</xdr:colOff>
      <xdr:row>24</xdr:row>
      <xdr:rowOff>304396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5A91745F-C4D7-423B-BCA1-E6AE2D16EB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81301" y="94869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28576</xdr:colOff>
      <xdr:row>24</xdr:row>
      <xdr:rowOff>95252</xdr:rowOff>
    </xdr:from>
    <xdr:to>
      <xdr:col>5</xdr:col>
      <xdr:colOff>257176</xdr:colOff>
      <xdr:row>24</xdr:row>
      <xdr:rowOff>304396</xdr:rowOff>
    </xdr:to>
    <xdr:pic>
      <xdr:nvPicPr>
        <xdr:cNvPr id="21" name="圖片 20">
          <a:extLst>
            <a:ext uri="{FF2B5EF4-FFF2-40B4-BE49-F238E27FC236}">
              <a16:creationId xmlns:a16="http://schemas.microsoft.com/office/drawing/2014/main" id="{E7D7ADA9-0955-4B6E-90A7-45BAD2FDFA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00551" y="94869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38101</xdr:colOff>
      <xdr:row>20</xdr:row>
      <xdr:rowOff>95252</xdr:rowOff>
    </xdr:from>
    <xdr:to>
      <xdr:col>2</xdr:col>
      <xdr:colOff>266701</xdr:colOff>
      <xdr:row>20</xdr:row>
      <xdr:rowOff>304396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BE5DA02D-B0DD-4BAB-9402-5328A77042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09701" y="80010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104776</xdr:colOff>
      <xdr:row>11</xdr:row>
      <xdr:rowOff>95252</xdr:rowOff>
    </xdr:from>
    <xdr:to>
      <xdr:col>3</xdr:col>
      <xdr:colOff>333376</xdr:colOff>
      <xdr:row>11</xdr:row>
      <xdr:rowOff>304396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1BE2AA76-4F49-442D-9EE6-AA6D53051A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1" y="46577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47626</xdr:colOff>
      <xdr:row>3</xdr:row>
      <xdr:rowOff>95252</xdr:rowOff>
    </xdr:from>
    <xdr:to>
      <xdr:col>5</xdr:col>
      <xdr:colOff>276226</xdr:colOff>
      <xdr:row>3</xdr:row>
      <xdr:rowOff>304396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6583782E-6AFD-4C7D-9F91-9C1D89306C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1" y="16859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876300</xdr:colOff>
      <xdr:row>24</xdr:row>
      <xdr:rowOff>123826</xdr:rowOff>
    </xdr:from>
    <xdr:to>
      <xdr:col>3</xdr:col>
      <xdr:colOff>1045853</xdr:colOff>
      <xdr:row>24</xdr:row>
      <xdr:rowOff>285750</xdr:rowOff>
    </xdr:to>
    <xdr:pic>
      <xdr:nvPicPr>
        <xdr:cNvPr id="26" name="圖片 25">
          <a:extLst>
            <a:ext uri="{FF2B5EF4-FFF2-40B4-BE49-F238E27FC236}">
              <a16:creationId xmlns:a16="http://schemas.microsoft.com/office/drawing/2014/main" id="{4BCE216C-31DA-4751-A5BC-6C7C6C3F2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5" y="95154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876300</xdr:colOff>
      <xdr:row>18</xdr:row>
      <xdr:rowOff>114301</xdr:rowOff>
    </xdr:from>
    <xdr:to>
      <xdr:col>5</xdr:col>
      <xdr:colOff>1045853</xdr:colOff>
      <xdr:row>18</xdr:row>
      <xdr:rowOff>276225</xdr:rowOff>
    </xdr:to>
    <xdr:pic>
      <xdr:nvPicPr>
        <xdr:cNvPr id="27" name="圖片 26">
          <a:extLst>
            <a:ext uri="{FF2B5EF4-FFF2-40B4-BE49-F238E27FC236}">
              <a16:creationId xmlns:a16="http://schemas.microsoft.com/office/drawing/2014/main" id="{6326DEE6-9B90-44D1-8CF2-DC1DEFA16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72771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1000125</xdr:colOff>
      <xdr:row>15</xdr:row>
      <xdr:rowOff>123826</xdr:rowOff>
    </xdr:from>
    <xdr:to>
      <xdr:col>5</xdr:col>
      <xdr:colOff>1169678</xdr:colOff>
      <xdr:row>15</xdr:row>
      <xdr:rowOff>285750</xdr:rowOff>
    </xdr:to>
    <xdr:pic>
      <xdr:nvPicPr>
        <xdr:cNvPr id="28" name="圖片 27">
          <a:extLst>
            <a:ext uri="{FF2B5EF4-FFF2-40B4-BE49-F238E27FC236}">
              <a16:creationId xmlns:a16="http://schemas.microsoft.com/office/drawing/2014/main" id="{110A6D4B-35F7-44F6-8026-EA4C5C742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2100" y="61722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1000125</xdr:colOff>
      <xdr:row>14</xdr:row>
      <xdr:rowOff>123826</xdr:rowOff>
    </xdr:from>
    <xdr:to>
      <xdr:col>5</xdr:col>
      <xdr:colOff>1169678</xdr:colOff>
      <xdr:row>14</xdr:row>
      <xdr:rowOff>285750</xdr:rowOff>
    </xdr:to>
    <xdr:pic>
      <xdr:nvPicPr>
        <xdr:cNvPr id="29" name="圖片 28">
          <a:extLst>
            <a:ext uri="{FF2B5EF4-FFF2-40B4-BE49-F238E27FC236}">
              <a16:creationId xmlns:a16="http://schemas.microsoft.com/office/drawing/2014/main" id="{E8F6EEFB-2B35-4885-8B48-5AE85767E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2100" y="58007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1009650</xdr:colOff>
      <xdr:row>11</xdr:row>
      <xdr:rowOff>123826</xdr:rowOff>
    </xdr:from>
    <xdr:to>
      <xdr:col>5</xdr:col>
      <xdr:colOff>1179203</xdr:colOff>
      <xdr:row>11</xdr:row>
      <xdr:rowOff>285750</xdr:rowOff>
    </xdr:to>
    <xdr:pic>
      <xdr:nvPicPr>
        <xdr:cNvPr id="30" name="圖片 29">
          <a:extLst>
            <a:ext uri="{FF2B5EF4-FFF2-40B4-BE49-F238E27FC236}">
              <a16:creationId xmlns:a16="http://schemas.microsoft.com/office/drawing/2014/main" id="{A9490B99-1B7D-494B-9821-EF8C04B29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46863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1009650</xdr:colOff>
      <xdr:row>12</xdr:row>
      <xdr:rowOff>114301</xdr:rowOff>
    </xdr:from>
    <xdr:to>
      <xdr:col>5</xdr:col>
      <xdr:colOff>1179203</xdr:colOff>
      <xdr:row>12</xdr:row>
      <xdr:rowOff>276225</xdr:rowOff>
    </xdr:to>
    <xdr:pic>
      <xdr:nvPicPr>
        <xdr:cNvPr id="31" name="圖片 30">
          <a:extLst>
            <a:ext uri="{FF2B5EF4-FFF2-40B4-BE49-F238E27FC236}">
              <a16:creationId xmlns:a16="http://schemas.microsoft.com/office/drawing/2014/main" id="{39DCF66A-09D4-4D1C-8E4A-5B5CBB98A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50482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1000125</xdr:colOff>
      <xdr:row>3</xdr:row>
      <xdr:rowOff>114301</xdr:rowOff>
    </xdr:from>
    <xdr:to>
      <xdr:col>5</xdr:col>
      <xdr:colOff>1169678</xdr:colOff>
      <xdr:row>3</xdr:row>
      <xdr:rowOff>276225</xdr:rowOff>
    </xdr:to>
    <xdr:pic>
      <xdr:nvPicPr>
        <xdr:cNvPr id="33" name="圖片 32">
          <a:extLst>
            <a:ext uri="{FF2B5EF4-FFF2-40B4-BE49-F238E27FC236}">
              <a16:creationId xmlns:a16="http://schemas.microsoft.com/office/drawing/2014/main" id="{C470C65A-9222-40B6-95E3-D0AE357B2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2100" y="17049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952500</xdr:colOff>
      <xdr:row>11</xdr:row>
      <xdr:rowOff>114301</xdr:rowOff>
    </xdr:from>
    <xdr:to>
      <xdr:col>2</xdr:col>
      <xdr:colOff>1122053</xdr:colOff>
      <xdr:row>11</xdr:row>
      <xdr:rowOff>276225</xdr:rowOff>
    </xdr:to>
    <xdr:pic>
      <xdr:nvPicPr>
        <xdr:cNvPr id="34" name="圖片 33">
          <a:extLst>
            <a:ext uri="{FF2B5EF4-FFF2-40B4-BE49-F238E27FC236}">
              <a16:creationId xmlns:a16="http://schemas.microsoft.com/office/drawing/2014/main" id="{E34942E0-9431-4C71-B9D2-EA58C4842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4100" y="46767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933450</xdr:colOff>
      <xdr:row>11</xdr:row>
      <xdr:rowOff>114301</xdr:rowOff>
    </xdr:from>
    <xdr:to>
      <xdr:col>3</xdr:col>
      <xdr:colOff>1103003</xdr:colOff>
      <xdr:row>11</xdr:row>
      <xdr:rowOff>276225</xdr:rowOff>
    </xdr:to>
    <xdr:pic>
      <xdr:nvPicPr>
        <xdr:cNvPr id="35" name="圖片 34">
          <a:extLst>
            <a:ext uri="{FF2B5EF4-FFF2-40B4-BE49-F238E27FC236}">
              <a16:creationId xmlns:a16="http://schemas.microsoft.com/office/drawing/2014/main" id="{CAA03C65-A4F9-4204-9C1A-98908A795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3775" y="46767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1009650</xdr:colOff>
      <xdr:row>24</xdr:row>
      <xdr:rowOff>123826</xdr:rowOff>
    </xdr:from>
    <xdr:to>
      <xdr:col>5</xdr:col>
      <xdr:colOff>1179203</xdr:colOff>
      <xdr:row>24</xdr:row>
      <xdr:rowOff>285750</xdr:rowOff>
    </xdr:to>
    <xdr:pic>
      <xdr:nvPicPr>
        <xdr:cNvPr id="37" name="圖片 36">
          <a:extLst>
            <a:ext uri="{FF2B5EF4-FFF2-40B4-BE49-F238E27FC236}">
              <a16:creationId xmlns:a16="http://schemas.microsoft.com/office/drawing/2014/main" id="{AA545C72-836A-4A13-BF10-589A2C8FD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95154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1009650</xdr:colOff>
      <xdr:row>15</xdr:row>
      <xdr:rowOff>95250</xdr:rowOff>
    </xdr:from>
    <xdr:to>
      <xdr:col>3</xdr:col>
      <xdr:colOff>150907</xdr:colOff>
      <xdr:row>15</xdr:row>
      <xdr:rowOff>333375</xdr:rowOff>
    </xdr:to>
    <xdr:pic>
      <xdr:nvPicPr>
        <xdr:cNvPr id="39" name="圖片 38">
          <a:extLst>
            <a:ext uri="{FF2B5EF4-FFF2-40B4-BE49-F238E27FC236}">
              <a16:creationId xmlns:a16="http://schemas.microsoft.com/office/drawing/2014/main" id="{47684DA4-A84C-D4BA-4CEF-4A4A8DD1C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6143625"/>
          <a:ext cx="331882" cy="238125"/>
        </a:xfrm>
        <a:prstGeom prst="rect">
          <a:avLst/>
        </a:prstGeom>
      </xdr:spPr>
    </xdr:pic>
    <xdr:clientData/>
  </xdr:twoCellAnchor>
  <xdr:oneCellAnchor>
    <xdr:from>
      <xdr:col>5</xdr:col>
      <xdr:colOff>1000125</xdr:colOff>
      <xdr:row>6</xdr:row>
      <xdr:rowOff>123826</xdr:rowOff>
    </xdr:from>
    <xdr:ext cx="169553" cy="161924"/>
    <xdr:pic>
      <xdr:nvPicPr>
        <xdr:cNvPr id="17" name="圖片 16">
          <a:extLst>
            <a:ext uri="{FF2B5EF4-FFF2-40B4-BE49-F238E27FC236}">
              <a16:creationId xmlns:a16="http://schemas.microsoft.com/office/drawing/2014/main" id="{649068CB-1491-4138-9B9F-8E92479D0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2100" y="2828926"/>
          <a:ext cx="169553" cy="161924"/>
        </a:xfrm>
        <a:prstGeom prst="rect">
          <a:avLst/>
        </a:prstGeom>
      </xdr:spPr>
    </xdr:pic>
    <xdr:clientData/>
  </xdr:oneCellAnchor>
  <xdr:oneCellAnchor>
    <xdr:from>
      <xdr:col>5</xdr:col>
      <xdr:colOff>28576</xdr:colOff>
      <xdr:row>22</xdr:row>
      <xdr:rowOff>95252</xdr:rowOff>
    </xdr:from>
    <xdr:ext cx="228600" cy="209144"/>
    <xdr:pic>
      <xdr:nvPicPr>
        <xdr:cNvPr id="36" name="圖片 35">
          <a:extLst>
            <a:ext uri="{FF2B5EF4-FFF2-40B4-BE49-F238E27FC236}">
              <a16:creationId xmlns:a16="http://schemas.microsoft.com/office/drawing/2014/main" id="{91ABC7A0-F814-46FB-9CC7-3FAF40721D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00551" y="8743952"/>
          <a:ext cx="228600" cy="20914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9"/>
  <sheetViews>
    <sheetView tabSelected="1" topLeftCell="A10" zoomScaleNormal="100" workbookViewId="0">
      <selection activeCell="B18" sqref="B18:F18"/>
    </sheetView>
  </sheetViews>
  <sheetFormatPr defaultRowHeight="16.5"/>
  <cols>
    <col min="1" max="1" width="10.375" customWidth="1"/>
    <col min="2" max="2" width="7.625" style="5" customWidth="1"/>
    <col min="3" max="4" width="15.625" customWidth="1"/>
    <col min="5" max="5" width="8.125" customWidth="1"/>
    <col min="6" max="6" width="15.625" customWidth="1"/>
    <col min="7" max="8" width="2.5" style="12" customWidth="1"/>
    <col min="9" max="14" width="3.125" customWidth="1"/>
    <col min="15" max="15" width="3.625" customWidth="1"/>
    <col min="16" max="20" width="9" customWidth="1"/>
  </cols>
  <sheetData>
    <row r="1" spans="1:15" ht="30" customHeight="1">
      <c r="A1" s="408" t="s">
        <v>59</v>
      </c>
      <c r="B1" s="408"/>
      <c r="C1" s="408"/>
      <c r="D1" s="408"/>
      <c r="E1" s="408"/>
      <c r="F1" s="408"/>
      <c r="G1" s="409"/>
      <c r="H1" s="409"/>
      <c r="I1" s="409"/>
      <c r="J1" s="409"/>
      <c r="K1" s="409"/>
    </row>
    <row r="2" spans="1:15" ht="32.1" customHeight="1" thickBot="1">
      <c r="A2" s="135"/>
      <c r="B2" s="410" t="s">
        <v>483</v>
      </c>
      <c r="C2" s="410"/>
      <c r="D2" s="411" t="s">
        <v>338</v>
      </c>
      <c r="E2" s="411"/>
      <c r="F2" s="411"/>
    </row>
    <row r="3" spans="1:15" ht="63.75" customHeight="1" thickBot="1">
      <c r="A3" s="25" t="s">
        <v>60</v>
      </c>
      <c r="B3" s="26" t="s">
        <v>61</v>
      </c>
      <c r="C3" s="26" t="s">
        <v>62</v>
      </c>
      <c r="D3" s="26" t="s">
        <v>63</v>
      </c>
      <c r="E3" s="26" t="s">
        <v>51</v>
      </c>
      <c r="F3" s="26" t="s">
        <v>64</v>
      </c>
      <c r="G3" s="27" t="s">
        <v>65</v>
      </c>
      <c r="H3" s="27" t="s">
        <v>255</v>
      </c>
      <c r="I3" s="28" t="s">
        <v>66</v>
      </c>
      <c r="J3" s="20" t="s">
        <v>67</v>
      </c>
      <c r="K3" s="22" t="s">
        <v>68</v>
      </c>
      <c r="L3" s="221" t="s">
        <v>94</v>
      </c>
      <c r="M3" s="21" t="s">
        <v>92</v>
      </c>
      <c r="N3" s="220" t="s">
        <v>93</v>
      </c>
      <c r="O3" s="29" t="s">
        <v>69</v>
      </c>
    </row>
    <row r="4" spans="1:15" ht="29.85" customHeight="1">
      <c r="A4" s="136" t="s">
        <v>342</v>
      </c>
      <c r="B4" s="327" t="s">
        <v>79</v>
      </c>
      <c r="C4" s="240" t="s">
        <v>118</v>
      </c>
      <c r="D4" s="53" t="s">
        <v>387</v>
      </c>
      <c r="E4" s="159" t="s">
        <v>80</v>
      </c>
      <c r="F4" s="224" t="s">
        <v>364</v>
      </c>
      <c r="G4" s="299"/>
      <c r="H4" s="399"/>
      <c r="I4" s="317">
        <v>5</v>
      </c>
      <c r="J4" s="171">
        <v>2.6</v>
      </c>
      <c r="K4" s="146">
        <v>1.9</v>
      </c>
      <c r="L4" s="146">
        <v>2.5</v>
      </c>
      <c r="M4" s="9"/>
      <c r="N4" s="9"/>
      <c r="O4" s="99">
        <f>(I4*70)+(J4*75)+(K4*25)+(L4*45)+(M4*60)+(N4*150)</f>
        <v>705</v>
      </c>
    </row>
    <row r="5" spans="1:15" ht="29.85" customHeight="1">
      <c r="A5" s="136" t="s">
        <v>343</v>
      </c>
      <c r="B5" s="328" t="s">
        <v>484</v>
      </c>
      <c r="C5" s="134" t="s">
        <v>375</v>
      </c>
      <c r="D5" s="53" t="s">
        <v>261</v>
      </c>
      <c r="E5" s="301" t="s">
        <v>103</v>
      </c>
      <c r="F5" s="224" t="s">
        <v>270</v>
      </c>
      <c r="G5" s="339" t="s">
        <v>254</v>
      </c>
      <c r="H5" s="299" t="s">
        <v>255</v>
      </c>
      <c r="I5" s="170">
        <v>5.3</v>
      </c>
      <c r="J5" s="119">
        <v>2.7</v>
      </c>
      <c r="K5" s="119">
        <v>1.7</v>
      </c>
      <c r="L5" s="119">
        <v>2.5</v>
      </c>
      <c r="M5" s="54">
        <v>1</v>
      </c>
      <c r="N5" s="11"/>
      <c r="O5" s="99">
        <f t="shared" ref="O5:O23" si="0">(I5*70)+(J5*75)+(K5*25)+(L5*45)+(M5*60)+(N5*150)</f>
        <v>788.5</v>
      </c>
    </row>
    <row r="6" spans="1:15" ht="29.85" customHeight="1">
      <c r="A6" s="136" t="s">
        <v>344</v>
      </c>
      <c r="B6" s="329" t="s">
        <v>117</v>
      </c>
      <c r="C6" s="134" t="s">
        <v>391</v>
      </c>
      <c r="D6" s="56" t="s">
        <v>363</v>
      </c>
      <c r="E6" s="302"/>
      <c r="F6" s="224"/>
      <c r="G6" s="173"/>
      <c r="H6" s="173"/>
      <c r="I6" s="119">
        <v>5.3</v>
      </c>
      <c r="J6" s="170">
        <v>2.2999999999999998</v>
      </c>
      <c r="K6" s="119">
        <v>1.4</v>
      </c>
      <c r="L6" s="119">
        <v>2.5</v>
      </c>
      <c r="M6" s="54"/>
      <c r="N6" s="11"/>
      <c r="O6" s="99">
        <f t="shared" si="0"/>
        <v>691</v>
      </c>
    </row>
    <row r="7" spans="1:15" ht="29.85" customHeight="1">
      <c r="A7" s="136" t="s">
        <v>345</v>
      </c>
      <c r="B7" s="328" t="s">
        <v>248</v>
      </c>
      <c r="C7" s="454" t="s">
        <v>493</v>
      </c>
      <c r="D7" s="56" t="s">
        <v>393</v>
      </c>
      <c r="E7" s="302" t="s">
        <v>80</v>
      </c>
      <c r="F7" s="397" t="s">
        <v>366</v>
      </c>
      <c r="G7" s="299"/>
      <c r="H7" s="399"/>
      <c r="I7" s="317">
        <v>5.4</v>
      </c>
      <c r="J7" s="171">
        <v>2.8</v>
      </c>
      <c r="K7" s="146">
        <v>1.8</v>
      </c>
      <c r="L7" s="146">
        <v>2.5</v>
      </c>
      <c r="M7" s="9"/>
      <c r="N7" s="9"/>
      <c r="O7" s="99">
        <f t="shared" si="0"/>
        <v>745.5</v>
      </c>
    </row>
    <row r="8" spans="1:15" ht="29.85" customHeight="1" thickBot="1">
      <c r="A8" s="137" t="s">
        <v>346</v>
      </c>
      <c r="B8" s="330" t="s">
        <v>485</v>
      </c>
      <c r="C8" s="241" t="s">
        <v>274</v>
      </c>
      <c r="D8" s="138" t="s">
        <v>384</v>
      </c>
      <c r="E8" s="304" t="s">
        <v>80</v>
      </c>
      <c r="F8" s="398" t="s">
        <v>385</v>
      </c>
      <c r="G8" s="55"/>
      <c r="H8" s="400"/>
      <c r="I8" s="318">
        <v>5.3</v>
      </c>
      <c r="J8" s="121">
        <v>2.2999999999999998</v>
      </c>
      <c r="K8" s="243">
        <v>1.9</v>
      </c>
      <c r="L8" s="243">
        <v>2.5</v>
      </c>
      <c r="M8" s="55"/>
      <c r="N8" s="10"/>
      <c r="O8" s="223">
        <f t="shared" ref="O8:O9" si="1">(I8*70)+(J8*75)+(K8*25)+(L8*45)+(M8*60)+(N8*150)</f>
        <v>703.5</v>
      </c>
    </row>
    <row r="9" spans="1:15" ht="29.85" customHeight="1">
      <c r="A9" s="145" t="s">
        <v>357</v>
      </c>
      <c r="B9" s="328" t="s">
        <v>79</v>
      </c>
      <c r="C9" s="372" t="s">
        <v>362</v>
      </c>
      <c r="D9" s="374" t="s">
        <v>376</v>
      </c>
      <c r="E9" s="159" t="s">
        <v>80</v>
      </c>
      <c r="F9" s="224" t="s">
        <v>121</v>
      </c>
      <c r="G9" s="324"/>
      <c r="H9" s="324"/>
      <c r="I9" s="170">
        <v>5.3</v>
      </c>
      <c r="J9" s="119">
        <v>2.4</v>
      </c>
      <c r="K9" s="170">
        <v>1.8</v>
      </c>
      <c r="L9" s="119">
        <v>2.5</v>
      </c>
      <c r="M9" s="54"/>
      <c r="N9" s="11"/>
      <c r="O9" s="326">
        <f t="shared" si="1"/>
        <v>708.5</v>
      </c>
    </row>
    <row r="10" spans="1:15" ht="29.85" customHeight="1">
      <c r="A10" s="136" t="s">
        <v>339</v>
      </c>
      <c r="B10" s="328" t="s">
        <v>484</v>
      </c>
      <c r="C10" s="240" t="s">
        <v>109</v>
      </c>
      <c r="D10" s="53" t="s">
        <v>365</v>
      </c>
      <c r="E10" s="301" t="s">
        <v>103</v>
      </c>
      <c r="F10" s="242" t="s">
        <v>272</v>
      </c>
      <c r="G10" s="338" t="s">
        <v>259</v>
      </c>
      <c r="H10" s="299" t="s">
        <v>255</v>
      </c>
      <c r="I10" s="319">
        <v>5</v>
      </c>
      <c r="J10" s="169">
        <v>2.6</v>
      </c>
      <c r="K10" s="169">
        <v>1.6</v>
      </c>
      <c r="L10" s="325">
        <v>2.5</v>
      </c>
      <c r="M10" s="239">
        <v>1</v>
      </c>
      <c r="N10" s="9">
        <v>1</v>
      </c>
      <c r="O10" s="99">
        <f t="shared" si="0"/>
        <v>907.5</v>
      </c>
    </row>
    <row r="11" spans="1:15" ht="29.85" customHeight="1">
      <c r="A11" s="145" t="s">
        <v>340</v>
      </c>
      <c r="B11" s="329" t="s">
        <v>131</v>
      </c>
      <c r="C11" s="134" t="s">
        <v>377</v>
      </c>
      <c r="D11" s="453" t="s">
        <v>494</v>
      </c>
      <c r="E11" s="302"/>
      <c r="F11" s="242" t="s">
        <v>386</v>
      </c>
      <c r="G11" s="173"/>
      <c r="H11" s="173"/>
      <c r="I11" s="119">
        <v>5.7</v>
      </c>
      <c r="J11" s="119">
        <v>2.2000000000000002</v>
      </c>
      <c r="K11" s="119">
        <v>1</v>
      </c>
      <c r="L11" s="171">
        <v>2.5</v>
      </c>
      <c r="M11" s="54"/>
      <c r="N11" s="11"/>
      <c r="O11" s="99">
        <f t="shared" si="0"/>
        <v>701.5</v>
      </c>
    </row>
    <row r="12" spans="1:15" ht="29.85" customHeight="1">
      <c r="A12" s="373" t="s">
        <v>389</v>
      </c>
      <c r="B12" s="328" t="s">
        <v>248</v>
      </c>
      <c r="C12" s="134" t="s">
        <v>381</v>
      </c>
      <c r="D12" s="56" t="s">
        <v>382</v>
      </c>
      <c r="E12" s="302" t="s">
        <v>80</v>
      </c>
      <c r="F12" s="242" t="s">
        <v>263</v>
      </c>
      <c r="G12" s="173"/>
      <c r="H12" s="173"/>
      <c r="I12" s="170">
        <v>5.4</v>
      </c>
      <c r="J12" s="119">
        <v>3.2</v>
      </c>
      <c r="K12" s="119">
        <v>1.5</v>
      </c>
      <c r="L12" s="120">
        <v>2.5</v>
      </c>
      <c r="M12" s="54"/>
      <c r="N12" s="11"/>
      <c r="O12" s="99">
        <f t="shared" si="0"/>
        <v>768</v>
      </c>
    </row>
    <row r="13" spans="1:15" ht="29.85" customHeight="1" thickBot="1">
      <c r="A13" s="160" t="s">
        <v>341</v>
      </c>
      <c r="B13" s="330" t="s">
        <v>485</v>
      </c>
      <c r="C13" s="241" t="s">
        <v>442</v>
      </c>
      <c r="D13" s="138" t="s">
        <v>267</v>
      </c>
      <c r="E13" s="304" t="s">
        <v>80</v>
      </c>
      <c r="F13" s="245" t="s">
        <v>383</v>
      </c>
      <c r="G13" s="55"/>
      <c r="H13" s="55"/>
      <c r="I13" s="243">
        <v>5</v>
      </c>
      <c r="J13" s="121">
        <v>2.8</v>
      </c>
      <c r="K13" s="121">
        <v>1.8</v>
      </c>
      <c r="L13" s="121">
        <v>2.5</v>
      </c>
      <c r="M13" s="55"/>
      <c r="N13" s="10"/>
      <c r="O13" s="223">
        <f t="shared" si="0"/>
        <v>717.5</v>
      </c>
    </row>
    <row r="14" spans="1:15" ht="29.85" customHeight="1">
      <c r="A14" s="136" t="s">
        <v>347</v>
      </c>
      <c r="B14" s="327" t="s">
        <v>79</v>
      </c>
      <c r="C14" s="240" t="s">
        <v>371</v>
      </c>
      <c r="D14" s="283" t="s">
        <v>394</v>
      </c>
      <c r="E14" s="302" t="s">
        <v>80</v>
      </c>
      <c r="F14" s="242" t="s">
        <v>269</v>
      </c>
      <c r="G14" s="299"/>
      <c r="H14" s="399"/>
      <c r="I14" s="317">
        <v>5.5</v>
      </c>
      <c r="J14" s="171">
        <v>2.2999999999999998</v>
      </c>
      <c r="K14" s="146">
        <v>1.9</v>
      </c>
      <c r="L14" s="146">
        <v>2.5</v>
      </c>
      <c r="M14" s="9"/>
      <c r="N14" s="9"/>
      <c r="O14" s="99">
        <f t="shared" si="0"/>
        <v>717.5</v>
      </c>
    </row>
    <row r="15" spans="1:15" ht="29.85" customHeight="1">
      <c r="A15" s="136" t="s">
        <v>348</v>
      </c>
      <c r="B15" s="328" t="s">
        <v>484</v>
      </c>
      <c r="C15" s="134" t="s">
        <v>372</v>
      </c>
      <c r="D15" s="56" t="s">
        <v>262</v>
      </c>
      <c r="E15" s="301" t="s">
        <v>103</v>
      </c>
      <c r="F15" s="242" t="s">
        <v>378</v>
      </c>
      <c r="G15" s="338" t="s">
        <v>487</v>
      </c>
      <c r="H15" s="299" t="s">
        <v>255</v>
      </c>
      <c r="I15" s="320">
        <v>5.6</v>
      </c>
      <c r="J15" s="119">
        <v>2.7</v>
      </c>
      <c r="K15" s="119">
        <v>1.5</v>
      </c>
      <c r="L15" s="119">
        <v>2.5</v>
      </c>
      <c r="M15" s="54">
        <v>1</v>
      </c>
      <c r="N15" s="9">
        <v>1</v>
      </c>
      <c r="O15" s="99">
        <f>(I15*70)+(J15*75)+(K15*25)+(L15*45)+(M15*60)+(N15*150)</f>
        <v>954.5</v>
      </c>
    </row>
    <row r="16" spans="1:15" ht="29.85" customHeight="1">
      <c r="A16" s="136" t="s">
        <v>349</v>
      </c>
      <c r="B16" s="329" t="s">
        <v>117</v>
      </c>
      <c r="C16" s="378" t="s">
        <v>380</v>
      </c>
      <c r="D16" s="453" t="s">
        <v>495</v>
      </c>
      <c r="E16" s="302" t="s">
        <v>379</v>
      </c>
      <c r="F16" s="224" t="s">
        <v>455</v>
      </c>
      <c r="G16" s="173"/>
      <c r="H16" s="299"/>
      <c r="I16" s="146">
        <v>5.2</v>
      </c>
      <c r="J16" s="171">
        <v>3.4</v>
      </c>
      <c r="K16" s="171">
        <v>1.1000000000000001</v>
      </c>
      <c r="L16" s="171">
        <v>2.5</v>
      </c>
      <c r="M16" s="9"/>
      <c r="N16" s="11"/>
      <c r="O16" s="99">
        <f t="shared" si="0"/>
        <v>759</v>
      </c>
    </row>
    <row r="17" spans="1:15" ht="29.85" customHeight="1">
      <c r="A17" s="136" t="s">
        <v>350</v>
      </c>
      <c r="B17" s="328" t="s">
        <v>248</v>
      </c>
      <c r="C17" s="134" t="s">
        <v>327</v>
      </c>
      <c r="D17" s="56" t="s">
        <v>265</v>
      </c>
      <c r="E17" s="305" t="s">
        <v>80</v>
      </c>
      <c r="F17" s="242" t="s">
        <v>271</v>
      </c>
      <c r="G17" s="173"/>
      <c r="H17" s="173"/>
      <c r="I17" s="170">
        <v>5</v>
      </c>
      <c r="J17" s="119">
        <v>2.4</v>
      </c>
      <c r="K17" s="170">
        <v>2.2000000000000002</v>
      </c>
      <c r="L17" s="146">
        <v>2.5</v>
      </c>
      <c r="M17" s="54"/>
      <c r="N17" s="11"/>
      <c r="O17" s="99">
        <f t="shared" si="0"/>
        <v>697.5</v>
      </c>
    </row>
    <row r="18" spans="1:15" ht="29.85" customHeight="1" thickBot="1">
      <c r="A18" s="365" t="s">
        <v>351</v>
      </c>
      <c r="B18" s="412" t="s">
        <v>360</v>
      </c>
      <c r="C18" s="413"/>
      <c r="D18" s="413"/>
      <c r="E18" s="413"/>
      <c r="F18" s="414"/>
      <c r="G18" s="366"/>
      <c r="H18" s="403"/>
      <c r="I18" s="367"/>
      <c r="J18" s="368"/>
      <c r="K18" s="369"/>
      <c r="L18" s="369"/>
      <c r="M18" s="370"/>
      <c r="N18" s="370"/>
      <c r="O18" s="371"/>
    </row>
    <row r="19" spans="1:15" ht="29.85" customHeight="1">
      <c r="A19" s="351" t="s">
        <v>352</v>
      </c>
      <c r="B19" s="327" t="s">
        <v>79</v>
      </c>
      <c r="C19" s="352" t="s">
        <v>388</v>
      </c>
      <c r="D19" s="353" t="s">
        <v>266</v>
      </c>
      <c r="E19" s="303" t="s">
        <v>119</v>
      </c>
      <c r="F19" s="242" t="s">
        <v>374</v>
      </c>
      <c r="G19" s="355"/>
      <c r="H19" s="404"/>
      <c r="I19" s="361">
        <v>5.3</v>
      </c>
      <c r="J19" s="362">
        <v>2.5</v>
      </c>
      <c r="K19" s="362">
        <v>1.6</v>
      </c>
      <c r="L19" s="362">
        <v>2.5</v>
      </c>
      <c r="M19" s="358"/>
      <c r="N19" s="358"/>
      <c r="O19" s="359">
        <f t="shared" si="0"/>
        <v>711</v>
      </c>
    </row>
    <row r="20" spans="1:15" ht="29.85" customHeight="1">
      <c r="A20" s="136" t="s">
        <v>353</v>
      </c>
      <c r="B20" s="328" t="s">
        <v>484</v>
      </c>
      <c r="C20" s="240" t="s">
        <v>370</v>
      </c>
      <c r="D20" s="56" t="s">
        <v>268</v>
      </c>
      <c r="E20" s="301" t="s">
        <v>103</v>
      </c>
      <c r="F20" s="242" t="s">
        <v>395</v>
      </c>
      <c r="G20" s="338" t="s">
        <v>488</v>
      </c>
      <c r="H20" s="299" t="s">
        <v>255</v>
      </c>
      <c r="I20" s="321">
        <v>5.4</v>
      </c>
      <c r="J20" s="120">
        <v>3.1</v>
      </c>
      <c r="K20" s="120">
        <v>1.5</v>
      </c>
      <c r="L20" s="120">
        <v>2.5</v>
      </c>
      <c r="M20" s="11">
        <v>1</v>
      </c>
      <c r="N20" s="11">
        <v>1</v>
      </c>
      <c r="O20" s="99">
        <f t="shared" si="0"/>
        <v>970.5</v>
      </c>
    </row>
    <row r="21" spans="1:15" ht="29.85" customHeight="1">
      <c r="A21" s="145" t="s">
        <v>354</v>
      </c>
      <c r="B21" s="329" t="s">
        <v>79</v>
      </c>
      <c r="C21" s="240" t="s">
        <v>116</v>
      </c>
      <c r="D21" s="56" t="s">
        <v>367</v>
      </c>
      <c r="E21" s="302"/>
      <c r="F21" s="224"/>
      <c r="G21" s="173"/>
      <c r="H21" s="402"/>
      <c r="I21" s="321">
        <v>5</v>
      </c>
      <c r="J21" s="120">
        <v>2.6</v>
      </c>
      <c r="K21" s="120">
        <v>1.2</v>
      </c>
      <c r="L21" s="120">
        <v>2.5</v>
      </c>
      <c r="M21" s="11"/>
      <c r="N21" s="11"/>
      <c r="O21" s="99">
        <f t="shared" ref="O21:O22" si="2">(I21*70)+(J21*75)+(K21*25)+(L21*45)+(M21*60)+(N21*150)</f>
        <v>687.5</v>
      </c>
    </row>
    <row r="22" spans="1:15" ht="29.85" customHeight="1">
      <c r="A22" s="136" t="s">
        <v>355</v>
      </c>
      <c r="B22" s="328" t="s">
        <v>248</v>
      </c>
      <c r="C22" s="134" t="s">
        <v>115</v>
      </c>
      <c r="D22" s="283" t="s">
        <v>469</v>
      </c>
      <c r="E22" s="305" t="s">
        <v>120</v>
      </c>
      <c r="F22" s="397" t="s">
        <v>390</v>
      </c>
      <c r="G22" s="173"/>
      <c r="H22" s="401"/>
      <c r="I22" s="322">
        <v>5.4</v>
      </c>
      <c r="J22" s="284">
        <v>2.6</v>
      </c>
      <c r="K22" s="284">
        <v>1.8</v>
      </c>
      <c r="L22" s="120">
        <v>2.5</v>
      </c>
      <c r="M22" s="11"/>
      <c r="N22" s="11"/>
      <c r="O22" s="99">
        <f t="shared" si="2"/>
        <v>730.5</v>
      </c>
    </row>
    <row r="23" spans="1:15" ht="29.85" customHeight="1" thickBot="1">
      <c r="A23" s="137" t="s">
        <v>356</v>
      </c>
      <c r="B23" s="330" t="s">
        <v>485</v>
      </c>
      <c r="C23" s="241" t="s">
        <v>373</v>
      </c>
      <c r="D23" s="138" t="s">
        <v>392</v>
      </c>
      <c r="E23" s="304" t="s">
        <v>80</v>
      </c>
      <c r="F23" s="398" t="s">
        <v>264</v>
      </c>
      <c r="G23" s="360"/>
      <c r="H23" s="405"/>
      <c r="I23" s="363">
        <v>5</v>
      </c>
      <c r="J23" s="121">
        <v>3.5</v>
      </c>
      <c r="K23" s="121">
        <v>1.7</v>
      </c>
      <c r="L23" s="121">
        <v>2.5</v>
      </c>
      <c r="M23" s="55"/>
      <c r="N23" s="10"/>
      <c r="O23" s="223">
        <f t="shared" si="0"/>
        <v>767.5</v>
      </c>
    </row>
    <row r="24" spans="1:15" ht="29.85" customHeight="1">
      <c r="A24" s="351" t="s">
        <v>358</v>
      </c>
      <c r="B24" s="327" t="s">
        <v>256</v>
      </c>
      <c r="C24" s="352" t="s">
        <v>260</v>
      </c>
      <c r="D24" s="353" t="s">
        <v>273</v>
      </c>
      <c r="E24" s="303" t="s">
        <v>80</v>
      </c>
      <c r="F24" s="354" t="s">
        <v>114</v>
      </c>
      <c r="G24" s="355"/>
      <c r="H24" s="355"/>
      <c r="I24" s="356">
        <v>5.2</v>
      </c>
      <c r="J24" s="356">
        <v>2.2999999999999998</v>
      </c>
      <c r="K24" s="356">
        <v>1.7</v>
      </c>
      <c r="L24" s="356">
        <v>2.5</v>
      </c>
      <c r="M24" s="357"/>
      <c r="N24" s="358"/>
      <c r="O24" s="359">
        <f t="shared" ref="O24:O25" si="3">(I24*70)+(J24*75)+(K24*25)+(L24*45)+(M24*60)+(N24*150)</f>
        <v>691.5</v>
      </c>
    </row>
    <row r="25" spans="1:15" ht="29.85" customHeight="1" thickBot="1">
      <c r="A25" s="364" t="s">
        <v>359</v>
      </c>
      <c r="B25" s="330" t="s">
        <v>486</v>
      </c>
      <c r="C25" s="241" t="s">
        <v>369</v>
      </c>
      <c r="D25" s="138" t="s">
        <v>108</v>
      </c>
      <c r="E25" s="304" t="s">
        <v>80</v>
      </c>
      <c r="F25" s="245" t="s">
        <v>368</v>
      </c>
      <c r="G25" s="331"/>
      <c r="H25" s="360"/>
      <c r="I25" s="318">
        <v>5.5</v>
      </c>
      <c r="J25" s="121">
        <v>2.6</v>
      </c>
      <c r="K25" s="243">
        <v>1.5</v>
      </c>
      <c r="L25" s="243">
        <v>2.5</v>
      </c>
      <c r="M25" s="55"/>
      <c r="N25" s="10"/>
      <c r="O25" s="223">
        <f t="shared" si="3"/>
        <v>730</v>
      </c>
    </row>
    <row r="26" spans="1:15" ht="30" customHeight="1">
      <c r="A26" s="37" t="s">
        <v>72</v>
      </c>
      <c r="B26" s="38"/>
      <c r="C26" s="38"/>
      <c r="D26" s="39" t="s">
        <v>73</v>
      </c>
      <c r="E26" s="38"/>
      <c r="F26" s="40"/>
      <c r="G26" s="37" t="s">
        <v>74</v>
      </c>
      <c r="H26" s="37"/>
      <c r="I26" s="40"/>
      <c r="J26" s="40"/>
      <c r="K26" s="40"/>
      <c r="L26" s="40"/>
      <c r="M26" s="23"/>
      <c r="N26" s="8"/>
      <c r="O26" s="8"/>
    </row>
    <row r="27" spans="1:15">
      <c r="A27" s="407" t="s">
        <v>399</v>
      </c>
      <c r="B27" s="407"/>
      <c r="C27" s="407"/>
      <c r="D27" s="407"/>
      <c r="E27" s="407"/>
      <c r="F27" s="407"/>
      <c r="G27" s="407"/>
      <c r="H27" s="407"/>
      <c r="I27" s="407"/>
      <c r="J27" s="407"/>
      <c r="K27" s="407"/>
      <c r="L27" s="407"/>
      <c r="M27" s="407"/>
      <c r="N27" s="407"/>
      <c r="O27" s="407"/>
    </row>
    <row r="28" spans="1:15" ht="17.25" customHeight="1">
      <c r="A28" s="406" t="s">
        <v>361</v>
      </c>
      <c r="B28" s="406"/>
      <c r="C28" s="406"/>
      <c r="D28" s="406"/>
      <c r="E28" s="406"/>
      <c r="F28" s="406"/>
      <c r="G28" s="406"/>
      <c r="H28" s="406"/>
      <c r="I28" s="406"/>
      <c r="J28" s="406"/>
      <c r="K28" s="406"/>
      <c r="L28" s="406"/>
      <c r="M28" s="406"/>
      <c r="N28" s="406"/>
      <c r="O28" s="406"/>
    </row>
    <row r="29" spans="1:15">
      <c r="A29" s="406"/>
      <c r="B29" s="406"/>
      <c r="C29" s="406"/>
      <c r="D29" s="406"/>
      <c r="E29" s="406"/>
      <c r="F29" s="406"/>
      <c r="G29" s="406"/>
      <c r="H29" s="406"/>
      <c r="I29" s="406"/>
      <c r="J29" s="406"/>
      <c r="K29" s="406"/>
      <c r="L29" s="406"/>
      <c r="M29" s="406"/>
      <c r="N29" s="406"/>
      <c r="O29" s="406"/>
    </row>
  </sheetData>
  <mergeCells count="6">
    <mergeCell ref="A28:O29"/>
    <mergeCell ref="A27:O27"/>
    <mergeCell ref="A1:K1"/>
    <mergeCell ref="B2:C2"/>
    <mergeCell ref="D2:F2"/>
    <mergeCell ref="B18:F18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65517"/>
  <sheetViews>
    <sheetView zoomScaleNormal="100" workbookViewId="0">
      <selection activeCell="Z8" sqref="Z8:AF14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0.875" hidden="1" customWidth="1"/>
    <col min="6" max="6" width="9.5" style="5" hidden="1" customWidth="1"/>
    <col min="7" max="7" width="4.625" style="5" hidden="1" customWidth="1"/>
    <col min="8" max="8" width="3.625" style="36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36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12.75" hidden="1" customWidth="1"/>
    <col min="30" max="30" width="10.875" hidden="1" customWidth="1"/>
    <col min="31" max="31" width="4.625" hidden="1" customWidth="1"/>
    <col min="32" max="32" width="3.625" style="36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1" hidden="1" customWidth="1"/>
    <col min="39" max="39" width="4.62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7"/>
      <c r="C1" s="7"/>
      <c r="D1" s="416" t="s">
        <v>16</v>
      </c>
      <c r="E1" s="416"/>
      <c r="F1" s="416"/>
      <c r="G1" s="416"/>
      <c r="H1" s="416"/>
      <c r="I1" s="416"/>
      <c r="J1" s="416"/>
      <c r="K1" s="5" t="s">
        <v>483</v>
      </c>
      <c r="L1" s="409" t="s">
        <v>424</v>
      </c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18</v>
      </c>
      <c r="C2" s="4" t="s">
        <v>1</v>
      </c>
      <c r="D2" s="423">
        <v>740</v>
      </c>
      <c r="E2" s="423"/>
      <c r="F2" s="33"/>
      <c r="G2" s="33"/>
      <c r="H2" s="33"/>
      <c r="I2" s="33"/>
      <c r="J2" s="34"/>
      <c r="K2" s="417" t="s">
        <v>257</v>
      </c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  <c r="AE2" s="418"/>
      <c r="AF2" s="418"/>
      <c r="AG2" s="418"/>
      <c r="AH2" s="418"/>
      <c r="AI2" s="418"/>
      <c r="AJ2" s="418"/>
      <c r="AK2" s="418"/>
      <c r="AL2" s="418"/>
      <c r="AM2" s="418"/>
      <c r="AN2" s="418"/>
      <c r="AO2" s="418"/>
    </row>
    <row r="3" spans="1:41" s="12" customFormat="1" ht="14.1" customHeight="1">
      <c r="A3" s="434" t="s">
        <v>6</v>
      </c>
      <c r="B3" s="13"/>
      <c r="C3" s="421">
        <v>46174</v>
      </c>
      <c r="D3" s="422"/>
      <c r="E3" s="16"/>
      <c r="F3" s="16"/>
      <c r="G3" s="16"/>
      <c r="H3" s="32"/>
      <c r="I3" s="13" t="s">
        <v>53</v>
      </c>
      <c r="J3" s="13"/>
      <c r="K3" s="421">
        <f>C3+1</f>
        <v>46175</v>
      </c>
      <c r="L3" s="422"/>
      <c r="M3" s="16"/>
      <c r="N3" s="16"/>
      <c r="O3" s="16"/>
      <c r="P3" s="32"/>
      <c r="Q3" s="13" t="s">
        <v>54</v>
      </c>
      <c r="R3" s="116"/>
      <c r="S3" s="421">
        <f>C3+2</f>
        <v>46176</v>
      </c>
      <c r="T3" s="422"/>
      <c r="U3" s="16"/>
      <c r="V3" s="16"/>
      <c r="W3" s="16"/>
      <c r="X3" s="32"/>
      <c r="Y3" s="13" t="s">
        <v>55</v>
      </c>
      <c r="Z3" s="116"/>
      <c r="AA3" s="419">
        <f>C3+3</f>
        <v>46177</v>
      </c>
      <c r="AB3" s="419"/>
      <c r="AC3" s="16"/>
      <c r="AD3" s="16"/>
      <c r="AE3" s="16"/>
      <c r="AF3" s="32"/>
      <c r="AG3" s="13" t="s">
        <v>56</v>
      </c>
      <c r="AH3" s="116"/>
      <c r="AI3" s="419">
        <f>C3+4</f>
        <v>46178</v>
      </c>
      <c r="AJ3" s="419"/>
      <c r="AK3" s="16"/>
      <c r="AL3" s="16"/>
      <c r="AM3" s="16"/>
      <c r="AN3" s="32"/>
      <c r="AO3" s="13" t="s">
        <v>57</v>
      </c>
    </row>
    <row r="4" spans="1:41" s="12" customFormat="1" ht="14.1" customHeight="1">
      <c r="A4" s="434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3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3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3" t="s">
        <v>38</v>
      </c>
    </row>
    <row r="5" spans="1:41" s="12" customFormat="1" ht="14.1" customHeight="1">
      <c r="A5" s="420" t="s">
        <v>13</v>
      </c>
      <c r="B5" s="79" t="s">
        <v>165</v>
      </c>
      <c r="C5" s="114" t="s">
        <v>166</v>
      </c>
      <c r="D5" s="115">
        <v>100</v>
      </c>
      <c r="E5" s="73">
        <f>D5/20</f>
        <v>5</v>
      </c>
      <c r="F5" s="13"/>
      <c r="G5" s="13"/>
      <c r="H5" s="107">
        <f>(D5*$D$2)/1000</f>
        <v>74</v>
      </c>
      <c r="I5" s="267"/>
      <c r="J5" s="79" t="s">
        <v>250</v>
      </c>
      <c r="K5" s="114" t="s">
        <v>249</v>
      </c>
      <c r="L5" s="115">
        <v>80</v>
      </c>
      <c r="M5" s="73">
        <f>L5/20</f>
        <v>4</v>
      </c>
      <c r="N5" s="13"/>
      <c r="O5" s="13"/>
      <c r="P5" s="107">
        <f>(L5*$D$2)/1000</f>
        <v>59.2</v>
      </c>
      <c r="Q5" s="71"/>
      <c r="R5" s="103" t="s">
        <v>129</v>
      </c>
      <c r="S5" s="86" t="s">
        <v>117</v>
      </c>
      <c r="T5" s="90">
        <v>120</v>
      </c>
      <c r="U5" s="73">
        <f>T5/30</f>
        <v>4</v>
      </c>
      <c r="V5" s="13"/>
      <c r="W5" s="13"/>
      <c r="X5" s="107">
        <f>(T5*$D$2)/1000</f>
        <v>88.8</v>
      </c>
      <c r="Y5" s="267"/>
      <c r="Z5" s="79" t="s">
        <v>250</v>
      </c>
      <c r="AA5" s="114" t="s">
        <v>249</v>
      </c>
      <c r="AB5" s="115">
        <v>60</v>
      </c>
      <c r="AC5" s="73">
        <f>AB5/20</f>
        <v>3</v>
      </c>
      <c r="AD5" s="13"/>
      <c r="AE5" s="13"/>
      <c r="AF5" s="107">
        <f>(AB5*$D$2)/1000</f>
        <v>44.4</v>
      </c>
      <c r="AG5" s="71"/>
      <c r="AH5" s="79" t="s">
        <v>491</v>
      </c>
      <c r="AI5" s="114" t="s">
        <v>166</v>
      </c>
      <c r="AJ5" s="115">
        <v>80</v>
      </c>
      <c r="AK5" s="73">
        <f>AJ5/20</f>
        <v>4</v>
      </c>
      <c r="AL5" s="13"/>
      <c r="AM5" s="13"/>
      <c r="AN5" s="107">
        <f>(AJ5*$D$2)/1000</f>
        <v>59.2</v>
      </c>
      <c r="AO5" s="71"/>
    </row>
    <row r="6" spans="1:41" s="12" customFormat="1" ht="14.1" customHeight="1">
      <c r="A6" s="420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251</v>
      </c>
      <c r="K6" s="80" t="s">
        <v>489</v>
      </c>
      <c r="L6" s="81">
        <v>20</v>
      </c>
      <c r="M6" s="73">
        <f>L6/20</f>
        <v>1</v>
      </c>
      <c r="N6" s="73"/>
      <c r="O6" s="13"/>
      <c r="P6" s="107">
        <f>(L6*$D$2)/1000</f>
        <v>14.8</v>
      </c>
      <c r="Q6" s="111"/>
      <c r="R6" s="375"/>
      <c r="S6" s="86"/>
      <c r="T6" s="276"/>
      <c r="U6" s="73"/>
      <c r="V6" s="73"/>
      <c r="W6" s="76"/>
      <c r="X6" s="111"/>
      <c r="Y6" s="71"/>
      <c r="Z6" s="72" t="s">
        <v>251</v>
      </c>
      <c r="AA6" s="80" t="s">
        <v>252</v>
      </c>
      <c r="AB6" s="81">
        <v>20</v>
      </c>
      <c r="AC6" s="73">
        <f>AB6/20</f>
        <v>1</v>
      </c>
      <c r="AD6" s="73"/>
      <c r="AE6" s="13"/>
      <c r="AF6" s="107">
        <f>(AB6*$D$2)/1000</f>
        <v>14.8</v>
      </c>
      <c r="AG6" s="111"/>
      <c r="AH6" s="72" t="s">
        <v>281</v>
      </c>
      <c r="AI6" s="80" t="s">
        <v>492</v>
      </c>
      <c r="AJ6" s="81">
        <v>20</v>
      </c>
      <c r="AK6" s="73">
        <f>AJ6/20</f>
        <v>1</v>
      </c>
      <c r="AL6" s="73"/>
      <c r="AM6" s="13"/>
      <c r="AN6" s="107">
        <f>(AJ6*$D$2)/1000</f>
        <v>14.8</v>
      </c>
      <c r="AO6" s="71"/>
    </row>
    <row r="7" spans="1:41" s="12" customFormat="1" ht="14.1" customHeight="1">
      <c r="A7" s="420"/>
      <c r="B7" s="18" t="s">
        <v>70</v>
      </c>
      <c r="C7" s="6"/>
      <c r="D7" s="30"/>
      <c r="E7" s="13"/>
      <c r="F7" s="13"/>
      <c r="G7" s="13"/>
      <c r="H7" s="71"/>
      <c r="I7" s="123"/>
      <c r="J7" s="18" t="s">
        <v>253</v>
      </c>
      <c r="K7" s="6"/>
      <c r="L7" s="13"/>
      <c r="M7" s="13"/>
      <c r="N7" s="13"/>
      <c r="O7" s="13"/>
      <c r="P7" s="32"/>
      <c r="Q7" s="111"/>
      <c r="R7" s="93" t="s">
        <v>111</v>
      </c>
      <c r="S7" s="86"/>
      <c r="T7" s="276"/>
      <c r="U7" s="13"/>
      <c r="V7" s="13"/>
      <c r="W7" s="13"/>
      <c r="X7" s="71"/>
      <c r="Y7" s="71"/>
      <c r="Z7" s="18" t="s">
        <v>253</v>
      </c>
      <c r="AA7" s="6"/>
      <c r="AB7" s="13"/>
      <c r="AC7" s="13"/>
      <c r="AD7" s="13"/>
      <c r="AE7" s="13"/>
      <c r="AF7" s="32"/>
      <c r="AG7" s="111"/>
      <c r="AH7" s="18" t="s">
        <v>70</v>
      </c>
      <c r="AI7" s="6"/>
      <c r="AJ7" s="30"/>
      <c r="AK7" s="13"/>
      <c r="AL7" s="13"/>
      <c r="AM7" s="13"/>
      <c r="AN7" s="71"/>
      <c r="AO7" s="71"/>
    </row>
    <row r="8" spans="1:41" s="12" customFormat="1" ht="14.1" customHeight="1">
      <c r="A8" s="420" t="s">
        <v>2</v>
      </c>
      <c r="B8" s="206" t="s">
        <v>229</v>
      </c>
      <c r="C8" s="102" t="s">
        <v>210</v>
      </c>
      <c r="D8" s="89">
        <v>75</v>
      </c>
      <c r="E8" s="181"/>
      <c r="F8" s="265">
        <f>D8/35</f>
        <v>2.1428571428571428</v>
      </c>
      <c r="G8" s="174"/>
      <c r="H8" s="85">
        <f t="shared" ref="H8:H12" si="0">(D8*$D$2)/1000</f>
        <v>55.5</v>
      </c>
      <c r="I8" s="91"/>
      <c r="J8" s="57" t="s">
        <v>400</v>
      </c>
      <c r="K8" s="86" t="s">
        <v>415</v>
      </c>
      <c r="L8" s="90">
        <v>85</v>
      </c>
      <c r="M8" s="179"/>
      <c r="N8" s="93">
        <f>L8*0.8/35</f>
        <v>1.9428571428571428</v>
      </c>
      <c r="O8" s="180"/>
      <c r="P8" s="101">
        <f>(L8*$D$2)/1000</f>
        <v>62.9</v>
      </c>
      <c r="Q8" s="88"/>
      <c r="R8" s="57" t="s">
        <v>177</v>
      </c>
      <c r="S8" s="86" t="s">
        <v>296</v>
      </c>
      <c r="T8" s="90">
        <v>90</v>
      </c>
      <c r="U8" s="181"/>
      <c r="V8" s="139">
        <f>T8*0.8/35</f>
        <v>2.0571428571428569</v>
      </c>
      <c r="W8" s="174"/>
      <c r="X8" s="85">
        <f t="shared" ref="X8:X15" si="1">(T8*$D$2)/1000</f>
        <v>66.599999999999994</v>
      </c>
      <c r="Y8" s="91"/>
      <c r="Z8" s="103" t="s">
        <v>496</v>
      </c>
      <c r="AA8" s="86" t="s">
        <v>500</v>
      </c>
      <c r="AB8" s="90">
        <v>100</v>
      </c>
      <c r="AC8" s="181"/>
      <c r="AD8" s="265">
        <f>AB8*0.9/35</f>
        <v>2.5714285714285716</v>
      </c>
      <c r="AE8" s="174"/>
      <c r="AF8" s="107">
        <f>(AB8*$D$2)/1000</f>
        <v>74</v>
      </c>
      <c r="AG8" s="88"/>
      <c r="AH8" s="285" t="s">
        <v>158</v>
      </c>
      <c r="AI8" s="238" t="s">
        <v>140</v>
      </c>
      <c r="AJ8" s="90">
        <v>100</v>
      </c>
      <c r="AK8" s="109"/>
      <c r="AL8" s="90">
        <f>AJ8*0.7/35</f>
        <v>2</v>
      </c>
      <c r="AM8" s="139"/>
      <c r="AN8" s="127">
        <f>(AJ8*$D$2)/1000</f>
        <v>74</v>
      </c>
      <c r="AO8" s="91"/>
    </row>
    <row r="9" spans="1:41" s="12" customFormat="1" ht="14.1" customHeight="1">
      <c r="A9" s="420"/>
      <c r="B9" s="207" t="s">
        <v>230</v>
      </c>
      <c r="C9" s="17" t="s">
        <v>161</v>
      </c>
      <c r="D9" s="89">
        <v>2</v>
      </c>
      <c r="E9" s="141"/>
      <c r="F9" s="139"/>
      <c r="G9" s="132"/>
      <c r="H9" s="85">
        <f t="shared" si="0"/>
        <v>1.48</v>
      </c>
      <c r="I9" s="88"/>
      <c r="J9" s="94" t="s">
        <v>416</v>
      </c>
      <c r="K9" s="86" t="s">
        <v>417</v>
      </c>
      <c r="L9" s="90">
        <v>1</v>
      </c>
      <c r="M9" s="126"/>
      <c r="N9" s="126"/>
      <c r="O9" s="87"/>
      <c r="P9" s="101">
        <f t="shared" ref="P9:P12" si="2">(L9*$D$2)/1000</f>
        <v>0.74</v>
      </c>
      <c r="Q9" s="91"/>
      <c r="R9" s="94" t="s">
        <v>178</v>
      </c>
      <c r="S9" s="86" t="s">
        <v>172</v>
      </c>
      <c r="T9" s="90">
        <v>10</v>
      </c>
      <c r="U9" s="141"/>
      <c r="V9" s="139"/>
      <c r="W9" s="174">
        <f>T9/100</f>
        <v>0.1</v>
      </c>
      <c r="X9" s="85">
        <f t="shared" si="1"/>
        <v>7.4</v>
      </c>
      <c r="Y9" s="88"/>
      <c r="Z9" s="380" t="s">
        <v>178</v>
      </c>
      <c r="AA9" s="198" t="s">
        <v>501</v>
      </c>
      <c r="AB9" s="73">
        <v>7</v>
      </c>
      <c r="AC9" s="141">
        <f>AB9/20</f>
        <v>0.35</v>
      </c>
      <c r="AD9" s="139"/>
      <c r="AE9" s="132"/>
      <c r="AF9" s="107">
        <f>(AB9*$D$2)/1000</f>
        <v>5.18</v>
      </c>
      <c r="AG9" s="91"/>
      <c r="AH9" s="285" t="s">
        <v>147</v>
      </c>
      <c r="AI9" s="198" t="s">
        <v>227</v>
      </c>
      <c r="AJ9" s="90">
        <v>1</v>
      </c>
      <c r="AK9" s="109"/>
      <c r="AL9" s="126"/>
      <c r="AM9" s="89"/>
      <c r="AN9" s="127">
        <f>(AJ9*$D$2)/1000</f>
        <v>0.74</v>
      </c>
      <c r="AO9" s="91"/>
    </row>
    <row r="10" spans="1:41" s="12" customFormat="1" ht="14.1" customHeight="1">
      <c r="A10" s="420"/>
      <c r="B10" s="207" t="s">
        <v>152</v>
      </c>
      <c r="C10" s="86" t="s">
        <v>162</v>
      </c>
      <c r="D10" s="89">
        <v>1</v>
      </c>
      <c r="E10" s="132"/>
      <c r="F10" s="132"/>
      <c r="G10" s="132">
        <f>D10/100</f>
        <v>0.01</v>
      </c>
      <c r="H10" s="85">
        <f t="shared" si="0"/>
        <v>0.74</v>
      </c>
      <c r="I10" s="88"/>
      <c r="J10" s="94" t="s">
        <v>98</v>
      </c>
      <c r="K10" s="86" t="s">
        <v>418</v>
      </c>
      <c r="L10" s="90">
        <v>20</v>
      </c>
      <c r="M10" s="126"/>
      <c r="N10" s="126"/>
      <c r="O10" s="89">
        <f>L10/100</f>
        <v>0.2</v>
      </c>
      <c r="P10" s="101">
        <f t="shared" si="2"/>
        <v>14.8</v>
      </c>
      <c r="Q10" s="88"/>
      <c r="R10" s="94" t="s">
        <v>152</v>
      </c>
      <c r="S10" s="86" t="s">
        <v>183</v>
      </c>
      <c r="T10" s="163">
        <v>40</v>
      </c>
      <c r="U10" s="93"/>
      <c r="V10" s="93"/>
      <c r="W10" s="174">
        <f>T10/100</f>
        <v>0.4</v>
      </c>
      <c r="X10" s="85">
        <f t="shared" si="1"/>
        <v>29.6</v>
      </c>
      <c r="Y10" s="91"/>
      <c r="Z10" s="335" t="s">
        <v>157</v>
      </c>
      <c r="AA10" s="167" t="s">
        <v>502</v>
      </c>
      <c r="AB10" s="73">
        <v>2</v>
      </c>
      <c r="AC10" s="132"/>
      <c r="AD10" s="132"/>
      <c r="AE10" s="132">
        <f>AB10/100</f>
        <v>0.02</v>
      </c>
      <c r="AF10" s="107">
        <f>(AB10*$D$2)/1000</f>
        <v>1.48</v>
      </c>
      <c r="AG10" s="88"/>
      <c r="AH10" s="285" t="s">
        <v>106</v>
      </c>
      <c r="AI10" s="68"/>
      <c r="AJ10" s="90"/>
      <c r="AK10" s="109"/>
      <c r="AL10" s="90"/>
      <c r="AM10" s="90"/>
      <c r="AN10" s="127"/>
      <c r="AO10" s="88"/>
    </row>
    <row r="11" spans="1:41" s="12" customFormat="1" ht="14.1" customHeight="1">
      <c r="A11" s="420"/>
      <c r="B11" s="207" t="s">
        <v>228</v>
      </c>
      <c r="C11" s="17" t="s">
        <v>225</v>
      </c>
      <c r="D11" s="89">
        <v>20</v>
      </c>
      <c r="E11" s="132"/>
      <c r="F11" s="132"/>
      <c r="G11" s="132">
        <f>D11/100</f>
        <v>0.2</v>
      </c>
      <c r="H11" s="85">
        <f t="shared" si="0"/>
        <v>14.8</v>
      </c>
      <c r="I11" s="88"/>
      <c r="J11" s="186" t="s">
        <v>419</v>
      </c>
      <c r="K11" s="86" t="s">
        <v>420</v>
      </c>
      <c r="L11" s="90">
        <v>15</v>
      </c>
      <c r="M11" s="60"/>
      <c r="N11" s="60"/>
      <c r="O11" s="89">
        <f>L11/100</f>
        <v>0.15</v>
      </c>
      <c r="P11" s="101">
        <f t="shared" si="2"/>
        <v>11.1</v>
      </c>
      <c r="Q11" s="88"/>
      <c r="R11" s="94" t="s">
        <v>163</v>
      </c>
      <c r="S11" s="86" t="s">
        <v>396</v>
      </c>
      <c r="T11" s="164">
        <v>30</v>
      </c>
      <c r="U11" s="93"/>
      <c r="V11" s="93"/>
      <c r="W11" s="174">
        <f>T11/100</f>
        <v>0.3</v>
      </c>
      <c r="X11" s="85">
        <f t="shared" si="1"/>
        <v>22.2</v>
      </c>
      <c r="Y11" s="88"/>
      <c r="Z11" s="94" t="s">
        <v>110</v>
      </c>
      <c r="AA11" s="68" t="s">
        <v>503</v>
      </c>
      <c r="AB11" s="73">
        <v>10</v>
      </c>
      <c r="AC11" s="132"/>
      <c r="AD11" s="132"/>
      <c r="AE11" s="132">
        <f>AB11/100</f>
        <v>0.1</v>
      </c>
      <c r="AF11" s="107">
        <f>(AB11*$D$2)/1000</f>
        <v>7.4</v>
      </c>
      <c r="AG11" s="88"/>
      <c r="AH11" s="285" t="s">
        <v>141</v>
      </c>
      <c r="AI11" s="286"/>
      <c r="AJ11" s="60"/>
      <c r="AK11" s="109"/>
      <c r="AL11" s="126"/>
      <c r="AM11" s="90"/>
      <c r="AN11" s="127"/>
      <c r="AO11" s="88"/>
    </row>
    <row r="12" spans="1:41" s="12" customFormat="1" ht="14.1" customHeight="1">
      <c r="A12" s="420"/>
      <c r="B12" s="309" t="s">
        <v>138</v>
      </c>
      <c r="C12" s="17" t="s">
        <v>197</v>
      </c>
      <c r="D12" s="89">
        <v>10</v>
      </c>
      <c r="E12" s="139"/>
      <c r="F12" s="139"/>
      <c r="G12" s="132">
        <f>D12/100</f>
        <v>0.1</v>
      </c>
      <c r="H12" s="85">
        <f t="shared" si="0"/>
        <v>7.4</v>
      </c>
      <c r="I12" s="201"/>
      <c r="J12" s="246"/>
      <c r="K12" s="86" t="s">
        <v>421</v>
      </c>
      <c r="L12" s="90">
        <v>30</v>
      </c>
      <c r="M12" s="90">
        <f>L12/90</f>
        <v>0.33333333333333331</v>
      </c>
      <c r="N12" s="89"/>
      <c r="O12" s="87"/>
      <c r="P12" s="101">
        <f t="shared" si="2"/>
        <v>22.2</v>
      </c>
      <c r="Q12" s="88"/>
      <c r="R12" s="228" t="s">
        <v>129</v>
      </c>
      <c r="S12" s="86" t="s">
        <v>154</v>
      </c>
      <c r="T12" s="163">
        <v>10</v>
      </c>
      <c r="U12" s="93"/>
      <c r="V12" s="93"/>
      <c r="W12" s="174">
        <f>T12/100</f>
        <v>0.1</v>
      </c>
      <c r="X12" s="85">
        <f t="shared" si="1"/>
        <v>7.4</v>
      </c>
      <c r="Y12" s="88"/>
      <c r="Z12" s="104"/>
      <c r="AA12" s="147" t="s">
        <v>154</v>
      </c>
      <c r="AB12" s="164">
        <v>25</v>
      </c>
      <c r="AC12" s="126"/>
      <c r="AD12" s="126"/>
      <c r="AE12" s="132">
        <f>AB12/100</f>
        <v>0.25</v>
      </c>
      <c r="AF12" s="107">
        <f>(AB12*$D$2)/1000</f>
        <v>18.5</v>
      </c>
      <c r="AG12" s="88"/>
      <c r="AH12" s="186" t="s">
        <v>304</v>
      </c>
      <c r="AI12" s="86"/>
      <c r="AJ12" s="90"/>
      <c r="AK12" s="109"/>
      <c r="AL12" s="90"/>
      <c r="AM12" s="139"/>
      <c r="AN12" s="85"/>
      <c r="AO12" s="88"/>
    </row>
    <row r="13" spans="1:41" s="12" customFormat="1" ht="14.1" customHeight="1">
      <c r="A13" s="420"/>
      <c r="B13" s="185"/>
      <c r="C13" s="86"/>
      <c r="D13" s="106"/>
      <c r="E13" s="58"/>
      <c r="F13" s="90"/>
      <c r="G13" s="89"/>
      <c r="H13" s="101"/>
      <c r="I13" s="88"/>
      <c r="J13" s="379"/>
      <c r="K13" s="86"/>
      <c r="L13" s="90"/>
      <c r="M13" s="176"/>
      <c r="N13" s="108"/>
      <c r="O13" s="89"/>
      <c r="P13" s="101"/>
      <c r="Q13" s="88"/>
      <c r="R13" s="168"/>
      <c r="S13" s="86" t="s">
        <v>170</v>
      </c>
      <c r="T13" s="247">
        <v>50</v>
      </c>
      <c r="U13" s="93"/>
      <c r="V13" s="93"/>
      <c r="W13" s="174">
        <f>T13/100</f>
        <v>0.5</v>
      </c>
      <c r="X13" s="85">
        <f t="shared" si="1"/>
        <v>37</v>
      </c>
      <c r="Y13" s="91"/>
      <c r="Z13" s="94"/>
      <c r="AA13" s="455"/>
      <c r="AB13" s="108"/>
      <c r="AC13" s="60"/>
      <c r="AD13" s="60"/>
      <c r="AE13" s="89"/>
      <c r="AF13" s="101"/>
      <c r="AG13" s="88"/>
      <c r="AH13" s="94"/>
      <c r="AI13" s="86"/>
      <c r="AJ13" s="90"/>
      <c r="AK13" s="90"/>
      <c r="AL13" s="90"/>
      <c r="AM13" s="87"/>
      <c r="AN13" s="101"/>
      <c r="AO13" s="88"/>
    </row>
    <row r="14" spans="1:41" s="12" customFormat="1" ht="14.1" customHeight="1">
      <c r="A14" s="420"/>
      <c r="B14" s="77"/>
      <c r="C14" s="142"/>
      <c r="D14" s="90"/>
      <c r="E14" s="195"/>
      <c r="F14" s="105"/>
      <c r="G14" s="105"/>
      <c r="H14" s="101"/>
      <c r="I14" s="196"/>
      <c r="J14" s="94"/>
      <c r="K14" s="86"/>
      <c r="L14" s="106"/>
      <c r="M14" s="90"/>
      <c r="N14" s="90"/>
      <c r="O14" s="90"/>
      <c r="P14" s="101"/>
      <c r="Q14" s="88"/>
      <c r="R14" s="104" t="s">
        <v>52</v>
      </c>
      <c r="S14" s="86" t="s">
        <v>397</v>
      </c>
      <c r="T14" s="58">
        <v>20</v>
      </c>
      <c r="U14" s="166"/>
      <c r="V14" s="187">
        <f>T14*0.5/35</f>
        <v>0.2857142857142857</v>
      </c>
      <c r="W14" s="89"/>
      <c r="X14" s="85">
        <f t="shared" si="1"/>
        <v>14.8</v>
      </c>
      <c r="Y14" s="88"/>
      <c r="Z14" s="215" t="s">
        <v>335</v>
      </c>
      <c r="AA14" s="142"/>
      <c r="AB14" s="90"/>
      <c r="AC14" s="195"/>
      <c r="AD14" s="105"/>
      <c r="AE14" s="105"/>
      <c r="AF14" s="101"/>
      <c r="AG14" s="88"/>
      <c r="AH14" s="104"/>
      <c r="AI14" s="86"/>
      <c r="AJ14" s="90"/>
      <c r="AK14" s="90"/>
      <c r="AL14" s="251"/>
      <c r="AM14" s="89"/>
      <c r="AN14" s="101"/>
      <c r="AO14" s="88"/>
    </row>
    <row r="15" spans="1:41" s="12" customFormat="1" ht="14.1" customHeight="1">
      <c r="A15" s="420" t="s">
        <v>3</v>
      </c>
      <c r="B15" s="57" t="s">
        <v>205</v>
      </c>
      <c r="C15" s="86" t="s">
        <v>206</v>
      </c>
      <c r="D15" s="90">
        <v>70</v>
      </c>
      <c r="E15" s="126"/>
      <c r="F15" s="126"/>
      <c r="G15" s="89">
        <f>D15/100</f>
        <v>0.7</v>
      </c>
      <c r="H15" s="107">
        <f>(D15*1460)/1000</f>
        <v>102.2</v>
      </c>
      <c r="I15" s="88"/>
      <c r="J15" s="253" t="s">
        <v>177</v>
      </c>
      <c r="K15" s="142" t="s">
        <v>146</v>
      </c>
      <c r="L15" s="90">
        <v>40</v>
      </c>
      <c r="M15" s="141"/>
      <c r="N15" s="139"/>
      <c r="O15" s="132">
        <f>L15/100</f>
        <v>0.4</v>
      </c>
      <c r="P15" s="107">
        <f>(L15*$D$2)/1000</f>
        <v>29.6</v>
      </c>
      <c r="Q15" s="95"/>
      <c r="R15" s="93"/>
      <c r="S15" s="102" t="s">
        <v>309</v>
      </c>
      <c r="T15" s="89">
        <v>1</v>
      </c>
      <c r="U15" s="90"/>
      <c r="V15" s="90"/>
      <c r="W15" s="174">
        <f>T15/100</f>
        <v>0.01</v>
      </c>
      <c r="X15" s="85">
        <f t="shared" si="1"/>
        <v>0.74</v>
      </c>
      <c r="Y15" s="88"/>
      <c r="Z15" s="57" t="s">
        <v>83</v>
      </c>
      <c r="AA15" s="86" t="s">
        <v>146</v>
      </c>
      <c r="AB15" s="90">
        <v>7</v>
      </c>
      <c r="AC15" s="232"/>
      <c r="AD15" s="150"/>
      <c r="AE15" s="132">
        <f>AB15/100</f>
        <v>7.0000000000000007E-2</v>
      </c>
      <c r="AF15" s="127">
        <f>(AB15*$D$2)/1000</f>
        <v>5.18</v>
      </c>
      <c r="AG15" s="88"/>
      <c r="AH15" s="57" t="s">
        <v>407</v>
      </c>
      <c r="AI15" s="86" t="s">
        <v>146</v>
      </c>
      <c r="AJ15" s="90">
        <v>7</v>
      </c>
      <c r="AK15" s="232"/>
      <c r="AL15" s="150"/>
      <c r="AM15" s="132">
        <f>AJ15/100</f>
        <v>7.0000000000000007E-2</v>
      </c>
      <c r="AN15" s="127">
        <f>(AJ15*$D$2)/1000</f>
        <v>5.18</v>
      </c>
      <c r="AO15" s="88"/>
    </row>
    <row r="16" spans="1:41" s="12" customFormat="1" ht="14.1" customHeight="1">
      <c r="A16" s="420"/>
      <c r="B16" s="94" t="s">
        <v>191</v>
      </c>
      <c r="C16" s="86" t="s">
        <v>207</v>
      </c>
      <c r="D16" s="90">
        <v>10</v>
      </c>
      <c r="E16" s="126"/>
      <c r="F16" s="126">
        <f>D16/35</f>
        <v>0.2857142857142857</v>
      </c>
      <c r="G16" s="89"/>
      <c r="H16" s="107">
        <f>(D16*1460)/1000</f>
        <v>14.6</v>
      </c>
      <c r="I16" s="91"/>
      <c r="J16" s="254" t="s">
        <v>203</v>
      </c>
      <c r="K16" s="142" t="s">
        <v>195</v>
      </c>
      <c r="L16" s="90">
        <v>40</v>
      </c>
      <c r="M16" s="126"/>
      <c r="N16" s="126">
        <f>L16*0.9/55</f>
        <v>0.65454545454545454</v>
      </c>
      <c r="O16" s="89"/>
      <c r="P16" s="107">
        <f>(L16*$D$2)/1000</f>
        <v>29.6</v>
      </c>
      <c r="Q16" s="88"/>
      <c r="R16" s="94" t="s">
        <v>398</v>
      </c>
      <c r="S16" s="162" t="s">
        <v>363</v>
      </c>
      <c r="T16" s="93">
        <v>70</v>
      </c>
      <c r="U16" s="184">
        <f>T16/55</f>
        <v>1.2727272727272727</v>
      </c>
      <c r="V16" s="184"/>
      <c r="W16" s="132"/>
      <c r="X16" s="213">
        <f>(T16*$D$2)/1000</f>
        <v>51.8</v>
      </c>
      <c r="Y16" s="88"/>
      <c r="Z16" s="94" t="s">
        <v>218</v>
      </c>
      <c r="AA16" s="86" t="s">
        <v>413</v>
      </c>
      <c r="AB16" s="90">
        <v>65</v>
      </c>
      <c r="AC16" s="149"/>
      <c r="AD16" s="126"/>
      <c r="AE16" s="132">
        <f>AB16/100</f>
        <v>0.65</v>
      </c>
      <c r="AF16" s="127">
        <f t="shared" ref="AF16" si="3">(AB16*$D$2)/1000</f>
        <v>48.1</v>
      </c>
      <c r="AG16" s="91"/>
      <c r="AH16" s="94" t="s">
        <v>186</v>
      </c>
      <c r="AI16" s="86" t="s">
        <v>292</v>
      </c>
      <c r="AJ16" s="90">
        <v>5</v>
      </c>
      <c r="AK16" s="149"/>
      <c r="AL16" s="126"/>
      <c r="AM16" s="132">
        <f>AJ16/100</f>
        <v>0.05</v>
      </c>
      <c r="AN16" s="127">
        <f t="shared" ref="AN16:AN17" si="4">(AJ16*$D$2)/1000</f>
        <v>3.7</v>
      </c>
      <c r="AO16" s="91"/>
    </row>
    <row r="17" spans="1:41" s="12" customFormat="1" ht="14.1" customHeight="1">
      <c r="A17" s="420"/>
      <c r="B17" s="94" t="s">
        <v>208</v>
      </c>
      <c r="C17" s="86"/>
      <c r="D17" s="90"/>
      <c r="E17" s="126"/>
      <c r="F17" s="132"/>
      <c r="G17" s="89"/>
      <c r="H17" s="107"/>
      <c r="I17" s="88"/>
      <c r="J17" s="254" t="s">
        <v>123</v>
      </c>
      <c r="K17" s="142"/>
      <c r="L17" s="90"/>
      <c r="M17" s="126"/>
      <c r="N17" s="126"/>
      <c r="O17" s="89"/>
      <c r="P17" s="107"/>
      <c r="Q17" s="88"/>
      <c r="R17" s="94" t="s">
        <v>224</v>
      </c>
      <c r="S17" s="86"/>
      <c r="T17" s="90"/>
      <c r="U17" s="126"/>
      <c r="V17" s="126"/>
      <c r="W17" s="174"/>
      <c r="X17" s="213"/>
      <c r="Y17" s="91"/>
      <c r="Z17" s="94" t="s">
        <v>123</v>
      </c>
      <c r="AA17" s="68" t="s">
        <v>414</v>
      </c>
      <c r="AB17" s="73">
        <v>8</v>
      </c>
      <c r="AC17" s="126"/>
      <c r="AD17" s="132">
        <f>AB17/35</f>
        <v>0.22857142857142856</v>
      </c>
      <c r="AE17" s="90"/>
      <c r="AF17" s="32">
        <f>(AB17*$D$2)/1000</f>
        <v>5.92</v>
      </c>
      <c r="AG17" s="88"/>
      <c r="AH17" s="94" t="s">
        <v>199</v>
      </c>
      <c r="AI17" s="86" t="s">
        <v>193</v>
      </c>
      <c r="AJ17" s="90">
        <v>70</v>
      </c>
      <c r="AK17" s="149"/>
      <c r="AL17" s="126"/>
      <c r="AM17" s="132">
        <f>AJ17/100</f>
        <v>0.7</v>
      </c>
      <c r="AN17" s="127">
        <f t="shared" si="4"/>
        <v>51.8</v>
      </c>
      <c r="AO17" s="214"/>
    </row>
    <row r="18" spans="1:41" s="12" customFormat="1" ht="14.1" customHeight="1">
      <c r="A18" s="420"/>
      <c r="B18" s="228" t="s">
        <v>163</v>
      </c>
      <c r="C18" s="86"/>
      <c r="D18" s="90"/>
      <c r="E18" s="126"/>
      <c r="F18" s="132"/>
      <c r="G18" s="89"/>
      <c r="H18" s="107"/>
      <c r="I18" s="201"/>
      <c r="J18" s="69" t="s">
        <v>209</v>
      </c>
      <c r="K18" s="167"/>
      <c r="L18" s="255"/>
      <c r="M18" s="126"/>
      <c r="N18" s="132"/>
      <c r="O18" s="89"/>
      <c r="P18" s="127"/>
      <c r="Q18" s="88"/>
      <c r="R18" s="94" t="s">
        <v>191</v>
      </c>
      <c r="S18" s="102"/>
      <c r="T18" s="90"/>
      <c r="U18" s="126"/>
      <c r="V18" s="126"/>
      <c r="W18" s="174"/>
      <c r="X18" s="213"/>
      <c r="Y18" s="91"/>
      <c r="Z18" s="94" t="s">
        <v>163</v>
      </c>
      <c r="AA18" s="86"/>
      <c r="AB18" s="90"/>
      <c r="AC18" s="141"/>
      <c r="AD18" s="139"/>
      <c r="AE18" s="89"/>
      <c r="AF18" s="127"/>
      <c r="AG18" s="88"/>
      <c r="AH18" s="94" t="s">
        <v>200</v>
      </c>
      <c r="AI18" s="68" t="s">
        <v>201</v>
      </c>
      <c r="AJ18" s="73">
        <v>10</v>
      </c>
      <c r="AK18" s="126"/>
      <c r="AL18" s="132">
        <f>AJ18/35</f>
        <v>0.2857142857142857</v>
      </c>
      <c r="AM18" s="90"/>
      <c r="AN18" s="32">
        <f>(AJ18*$D$2)/1000</f>
        <v>7.4</v>
      </c>
      <c r="AO18" s="88"/>
    </row>
    <row r="19" spans="1:41" s="12" customFormat="1" ht="14.1" customHeight="1">
      <c r="A19" s="420"/>
      <c r="B19" s="104" t="s">
        <v>52</v>
      </c>
      <c r="C19" s="86"/>
      <c r="D19" s="90"/>
      <c r="E19" s="89"/>
      <c r="F19" s="90"/>
      <c r="G19" s="126"/>
      <c r="H19" s="127"/>
      <c r="I19" s="88"/>
      <c r="J19" s="104" t="s">
        <v>138</v>
      </c>
      <c r="K19" s="86"/>
      <c r="L19" s="90"/>
      <c r="M19" s="126"/>
      <c r="N19" s="126"/>
      <c r="O19" s="89"/>
      <c r="P19" s="107"/>
      <c r="Q19" s="88"/>
      <c r="R19" s="376"/>
      <c r="S19" s="86"/>
      <c r="T19" s="90"/>
      <c r="U19" s="90"/>
      <c r="V19" s="90"/>
      <c r="W19" s="89"/>
      <c r="X19" s="101"/>
      <c r="Y19" s="91"/>
      <c r="Z19" s="94" t="s">
        <v>203</v>
      </c>
      <c r="AA19" s="86"/>
      <c r="AB19" s="90"/>
      <c r="AC19" s="141"/>
      <c r="AD19" s="139"/>
      <c r="AE19" s="89"/>
      <c r="AF19" s="127"/>
      <c r="AG19" s="91"/>
      <c r="AH19" s="94" t="s">
        <v>91</v>
      </c>
      <c r="AI19" s="86"/>
      <c r="AJ19" s="90"/>
      <c r="AK19" s="141"/>
      <c r="AL19" s="139"/>
      <c r="AM19" s="89"/>
      <c r="AN19" s="127"/>
      <c r="AO19" s="88"/>
    </row>
    <row r="20" spans="1:41" s="12" customFormat="1" ht="14.1" customHeight="1">
      <c r="A20" s="420"/>
      <c r="B20" s="215"/>
      <c r="C20" s="142"/>
      <c r="D20" s="90"/>
      <c r="E20" s="60"/>
      <c r="F20" s="60"/>
      <c r="G20" s="60"/>
      <c r="H20" s="101"/>
      <c r="I20" s="88"/>
      <c r="J20" s="215"/>
      <c r="K20" s="61"/>
      <c r="L20" s="60"/>
      <c r="M20" s="60"/>
      <c r="N20" s="60"/>
      <c r="O20" s="60"/>
      <c r="P20" s="101"/>
      <c r="Q20" s="88"/>
      <c r="R20" s="377" t="s">
        <v>305</v>
      </c>
      <c r="S20" s="86"/>
      <c r="T20" s="90"/>
      <c r="U20" s="90"/>
      <c r="V20" s="90"/>
      <c r="W20" s="89"/>
      <c r="X20" s="101"/>
      <c r="Y20" s="91"/>
      <c r="Z20" s="215" t="s">
        <v>138</v>
      </c>
      <c r="AA20" s="142"/>
      <c r="AB20" s="90"/>
      <c r="AC20" s="143"/>
      <c r="AD20" s="126"/>
      <c r="AE20" s="89"/>
      <c r="AF20" s="127"/>
      <c r="AG20" s="91"/>
      <c r="AH20" s="215" t="s">
        <v>138</v>
      </c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1" t="s">
        <v>4</v>
      </c>
      <c r="B21" s="177" t="s">
        <v>83</v>
      </c>
      <c r="C21" s="162" t="s">
        <v>84</v>
      </c>
      <c r="D21" s="163">
        <v>75</v>
      </c>
      <c r="E21" s="60"/>
      <c r="F21" s="60"/>
      <c r="G21" s="89">
        <f>D21/100</f>
        <v>0.75</v>
      </c>
      <c r="H21" s="107">
        <f>(D21*$D$2)/1000</f>
        <v>55.5</v>
      </c>
      <c r="I21" s="91"/>
      <c r="J21" s="191" t="s">
        <v>85</v>
      </c>
      <c r="K21" s="162" t="s">
        <v>86</v>
      </c>
      <c r="L21" s="211">
        <v>75</v>
      </c>
      <c r="M21" s="93"/>
      <c r="N21" s="212"/>
      <c r="O21" s="132">
        <f>L21/100</f>
        <v>0.75</v>
      </c>
      <c r="P21" s="213">
        <f>(L21*$D$2)/1000</f>
        <v>55.5</v>
      </c>
      <c r="Q21" s="214"/>
      <c r="R21" s="177"/>
      <c r="S21" s="162"/>
      <c r="T21" s="163"/>
      <c r="U21" s="60"/>
      <c r="V21" s="60"/>
      <c r="W21" s="89"/>
      <c r="X21" s="107"/>
      <c r="Y21" s="91"/>
      <c r="Z21" s="177" t="s">
        <v>83</v>
      </c>
      <c r="AA21" s="162" t="s">
        <v>84</v>
      </c>
      <c r="AB21" s="163">
        <v>75</v>
      </c>
      <c r="AC21" s="60"/>
      <c r="AD21" s="60"/>
      <c r="AE21" s="89">
        <f>AB21/100</f>
        <v>0.75</v>
      </c>
      <c r="AF21" s="107">
        <f>(AB21*$D$2)/1000</f>
        <v>55.5</v>
      </c>
      <c r="AG21" s="91"/>
      <c r="AH21" s="177" t="s">
        <v>83</v>
      </c>
      <c r="AI21" s="162" t="s">
        <v>84</v>
      </c>
      <c r="AJ21" s="163">
        <v>75</v>
      </c>
      <c r="AK21" s="60"/>
      <c r="AL21" s="60"/>
      <c r="AM21" s="89">
        <f>AJ21/100</f>
        <v>0.75</v>
      </c>
      <c r="AN21" s="107">
        <f>(AJ21*$D$2)/1000</f>
        <v>55.5</v>
      </c>
      <c r="AO21" s="91"/>
    </row>
    <row r="22" spans="1:41" s="12" customFormat="1" ht="14.1" customHeight="1">
      <c r="A22" s="432"/>
      <c r="B22" s="177" t="s">
        <v>87</v>
      </c>
      <c r="C22" s="424" t="s">
        <v>88</v>
      </c>
      <c r="D22" s="90"/>
      <c r="E22" s="90"/>
      <c r="F22" s="90"/>
      <c r="G22" s="89"/>
      <c r="H22" s="101"/>
      <c r="I22" s="88"/>
      <c r="J22" s="191" t="s">
        <v>89</v>
      </c>
      <c r="K22" s="424" t="s">
        <v>88</v>
      </c>
      <c r="L22" s="90"/>
      <c r="M22" s="90"/>
      <c r="N22" s="90"/>
      <c r="O22" s="89"/>
      <c r="P22" s="101"/>
      <c r="Q22" s="88"/>
      <c r="R22" s="177"/>
      <c r="S22" s="424"/>
      <c r="T22" s="90"/>
      <c r="U22" s="90"/>
      <c r="V22" s="90"/>
      <c r="W22" s="89"/>
      <c r="X22" s="101"/>
      <c r="Y22" s="88"/>
      <c r="Z22" s="177" t="s">
        <v>87</v>
      </c>
      <c r="AA22" s="424" t="s">
        <v>88</v>
      </c>
      <c r="AB22" s="90"/>
      <c r="AC22" s="90"/>
      <c r="AD22" s="90"/>
      <c r="AE22" s="89"/>
      <c r="AF22" s="101"/>
      <c r="AG22" s="88"/>
      <c r="AH22" s="177" t="s">
        <v>87</v>
      </c>
      <c r="AI22" s="424" t="s">
        <v>88</v>
      </c>
      <c r="AJ22" s="90"/>
      <c r="AK22" s="90"/>
      <c r="AL22" s="90"/>
      <c r="AM22" s="89"/>
      <c r="AN22" s="101"/>
      <c r="AO22" s="88"/>
    </row>
    <row r="23" spans="1:41" s="12" customFormat="1" ht="14.1" customHeight="1">
      <c r="A23" s="432"/>
      <c r="B23" s="177" t="s">
        <v>90</v>
      </c>
      <c r="C23" s="425"/>
      <c r="D23" s="90"/>
      <c r="E23" s="90"/>
      <c r="F23" s="60"/>
      <c r="G23" s="89"/>
      <c r="H23" s="101"/>
      <c r="I23" s="88"/>
      <c r="J23" s="191" t="s">
        <v>90</v>
      </c>
      <c r="K23" s="425"/>
      <c r="L23" s="163"/>
      <c r="M23" s="90"/>
      <c r="N23" s="60"/>
      <c r="O23" s="89"/>
      <c r="P23" s="101"/>
      <c r="Q23" s="88"/>
      <c r="R23" s="177"/>
      <c r="S23" s="425"/>
      <c r="T23" s="90"/>
      <c r="U23" s="90"/>
      <c r="V23" s="60"/>
      <c r="W23" s="89"/>
      <c r="X23" s="101"/>
      <c r="Y23" s="88"/>
      <c r="Z23" s="177" t="s">
        <v>90</v>
      </c>
      <c r="AA23" s="425"/>
      <c r="AB23" s="90"/>
      <c r="AC23" s="90"/>
      <c r="AD23" s="60"/>
      <c r="AE23" s="89"/>
      <c r="AF23" s="101"/>
      <c r="AG23" s="88"/>
      <c r="AH23" s="177" t="s">
        <v>90</v>
      </c>
      <c r="AI23" s="425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3"/>
      <c r="B24" s="178" t="s">
        <v>91</v>
      </c>
      <c r="C24" s="425"/>
      <c r="D24" s="90"/>
      <c r="E24" s="90"/>
      <c r="F24" s="90"/>
      <c r="G24" s="89"/>
      <c r="H24" s="101"/>
      <c r="I24" s="88"/>
      <c r="J24" s="93" t="s">
        <v>91</v>
      </c>
      <c r="K24" s="425"/>
      <c r="L24" s="90"/>
      <c r="M24" s="90"/>
      <c r="N24" s="90"/>
      <c r="O24" s="89"/>
      <c r="P24" s="101"/>
      <c r="Q24" s="88"/>
      <c r="R24" s="178"/>
      <c r="S24" s="425"/>
      <c r="T24" s="90"/>
      <c r="U24" s="90"/>
      <c r="V24" s="90"/>
      <c r="W24" s="89"/>
      <c r="X24" s="101"/>
      <c r="Y24" s="88"/>
      <c r="Z24" s="178" t="s">
        <v>91</v>
      </c>
      <c r="AA24" s="425"/>
      <c r="AB24" s="90"/>
      <c r="AC24" s="90"/>
      <c r="AD24" s="90"/>
      <c r="AE24" s="89"/>
      <c r="AF24" s="101"/>
      <c r="AG24" s="88"/>
      <c r="AH24" s="178" t="s">
        <v>91</v>
      </c>
      <c r="AI24" s="425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31" t="s">
        <v>0</v>
      </c>
      <c r="B25" s="314" t="s">
        <v>90</v>
      </c>
      <c r="C25" s="68" t="s">
        <v>204</v>
      </c>
      <c r="D25" s="73">
        <v>25</v>
      </c>
      <c r="E25" s="128"/>
      <c r="F25" s="128">
        <f>D25/140</f>
        <v>0.17857142857142858</v>
      </c>
      <c r="G25" s="131"/>
      <c r="H25" s="107">
        <f>(D25*$D$2)/1000</f>
        <v>18.5</v>
      </c>
      <c r="I25" s="88"/>
      <c r="J25" s="206" t="s">
        <v>283</v>
      </c>
      <c r="K25" s="226" t="s">
        <v>301</v>
      </c>
      <c r="L25" s="76">
        <v>20</v>
      </c>
      <c r="M25" s="227"/>
      <c r="N25" s="89"/>
      <c r="O25" s="89">
        <f>L25/100</f>
        <v>0.2</v>
      </c>
      <c r="P25" s="127">
        <f>(L25*$D$2)/1000</f>
        <v>14.8</v>
      </c>
      <c r="Q25" s="71"/>
      <c r="R25" s="75"/>
      <c r="S25" s="68"/>
      <c r="T25" s="73"/>
      <c r="U25" s="70"/>
      <c r="V25" s="252"/>
      <c r="W25" s="252"/>
      <c r="X25" s="32"/>
      <c r="Y25" s="95"/>
      <c r="Z25" s="75" t="s">
        <v>177</v>
      </c>
      <c r="AA25" s="68" t="s">
        <v>410</v>
      </c>
      <c r="AB25" s="73">
        <v>15</v>
      </c>
      <c r="AC25" s="70">
        <f>AB25/20</f>
        <v>0.75</v>
      </c>
      <c r="AD25" s="252"/>
      <c r="AE25" s="252"/>
      <c r="AF25" s="32">
        <f>(AB25*$D$2)/1000</f>
        <v>11.1</v>
      </c>
      <c r="AG25" s="95"/>
      <c r="AH25" s="57" t="s">
        <v>316</v>
      </c>
      <c r="AI25" s="147" t="s">
        <v>291</v>
      </c>
      <c r="AJ25" s="90">
        <v>15</v>
      </c>
      <c r="AK25" s="166"/>
      <c r="AL25" s="90"/>
      <c r="AM25" s="89">
        <f>AJ25/100</f>
        <v>0.15</v>
      </c>
      <c r="AN25" s="101">
        <f>(AJ25*$D$2)/1000</f>
        <v>11.1</v>
      </c>
      <c r="AO25" s="88"/>
    </row>
    <row r="26" spans="1:41" s="12" customFormat="1" ht="14.1" customHeight="1">
      <c r="A26" s="432"/>
      <c r="B26" s="315" t="s">
        <v>91</v>
      </c>
      <c r="C26" s="68" t="s">
        <v>423</v>
      </c>
      <c r="D26" s="73">
        <v>15</v>
      </c>
      <c r="E26" s="268"/>
      <c r="F26" s="70"/>
      <c r="G26" s="89">
        <f>D26/100</f>
        <v>0.15</v>
      </c>
      <c r="H26" s="32">
        <f>(D26*$D$2)/1000</f>
        <v>11.1</v>
      </c>
      <c r="I26" s="95"/>
      <c r="J26" s="207" t="s">
        <v>191</v>
      </c>
      <c r="K26" s="17" t="s">
        <v>215</v>
      </c>
      <c r="L26" s="76">
        <v>10</v>
      </c>
      <c r="M26" s="139"/>
      <c r="N26" s="199">
        <f>L26*0.5/35</f>
        <v>0.14285714285714285</v>
      </c>
      <c r="O26" s="89"/>
      <c r="P26" s="127">
        <f>(L26*$D$2)/1000</f>
        <v>7.4</v>
      </c>
      <c r="Q26" s="82"/>
      <c r="R26" s="69"/>
      <c r="S26" s="68"/>
      <c r="T26" s="73"/>
      <c r="U26" s="70"/>
      <c r="V26" s="252"/>
      <c r="W26" s="252"/>
      <c r="X26" s="32"/>
      <c r="Y26" s="95"/>
      <c r="Z26" s="69" t="s">
        <v>122</v>
      </c>
      <c r="AA26" s="68" t="s">
        <v>409</v>
      </c>
      <c r="AB26" s="73">
        <v>5</v>
      </c>
      <c r="AC26" s="70">
        <f>AB26/20</f>
        <v>0.25</v>
      </c>
      <c r="AD26" s="252"/>
      <c r="AE26" s="252"/>
      <c r="AF26" s="32">
        <f>(AB26*$D$2)/1000</f>
        <v>3.7</v>
      </c>
      <c r="AG26" s="95"/>
      <c r="AH26" s="94" t="s">
        <v>317</v>
      </c>
      <c r="AI26" s="17" t="s">
        <v>411</v>
      </c>
      <c r="AJ26" s="76">
        <v>15</v>
      </c>
      <c r="AK26" s="93">
        <f>AJ26/70</f>
        <v>0.21428571428571427</v>
      </c>
      <c r="AL26" s="90"/>
      <c r="AM26" s="89"/>
      <c r="AN26" s="101">
        <f t="shared" ref="AN26:AN27" si="5">(AJ26*$D$2)/1000</f>
        <v>11.1</v>
      </c>
      <c r="AO26" s="91"/>
    </row>
    <row r="27" spans="1:41" s="12" customFormat="1" ht="14.1" customHeight="1">
      <c r="A27" s="432"/>
      <c r="B27" s="315" t="s">
        <v>122</v>
      </c>
      <c r="C27" s="68"/>
      <c r="D27" s="73"/>
      <c r="E27" s="268"/>
      <c r="F27" s="70"/>
      <c r="G27" s="132"/>
      <c r="H27" s="32"/>
      <c r="I27" s="88"/>
      <c r="J27" s="207" t="s">
        <v>214</v>
      </c>
      <c r="K27" s="226"/>
      <c r="L27" s="76"/>
      <c r="M27" s="227"/>
      <c r="N27" s="89"/>
      <c r="O27" s="89"/>
      <c r="P27" s="127"/>
      <c r="Q27" s="82"/>
      <c r="R27" s="69"/>
      <c r="S27" s="68"/>
      <c r="T27" s="73"/>
      <c r="U27" s="268"/>
      <c r="V27" s="268"/>
      <c r="W27" s="131"/>
      <c r="X27" s="71"/>
      <c r="Y27" s="88"/>
      <c r="Z27" s="69" t="s">
        <v>408</v>
      </c>
      <c r="AA27" s="68"/>
      <c r="AB27" s="73"/>
      <c r="AC27" s="268"/>
      <c r="AD27" s="268"/>
      <c r="AE27" s="131"/>
      <c r="AF27" s="71"/>
      <c r="AG27" s="88"/>
      <c r="AH27" s="75" t="s">
        <v>318</v>
      </c>
      <c r="AI27" s="78" t="s">
        <v>412</v>
      </c>
      <c r="AJ27" s="90">
        <v>20</v>
      </c>
      <c r="AK27" s="89">
        <f>AJ27*0.5/85</f>
        <v>0.11764705882352941</v>
      </c>
      <c r="AL27" s="126"/>
      <c r="AM27" s="89"/>
      <c r="AN27" s="107">
        <f t="shared" si="5"/>
        <v>14.8</v>
      </c>
      <c r="AO27" s="71"/>
    </row>
    <row r="28" spans="1:41" s="12" customFormat="1" ht="14.1" customHeight="1">
      <c r="A28" s="432"/>
      <c r="B28" s="315" t="s">
        <v>422</v>
      </c>
      <c r="C28" s="68"/>
      <c r="D28" s="73"/>
      <c r="E28" s="268"/>
      <c r="F28" s="70"/>
      <c r="G28" s="132"/>
      <c r="H28" s="32"/>
      <c r="I28" s="88"/>
      <c r="J28" s="228" t="s">
        <v>176</v>
      </c>
      <c r="K28" s="17"/>
      <c r="L28" s="89"/>
      <c r="M28" s="60"/>
      <c r="N28" s="139"/>
      <c r="O28" s="139"/>
      <c r="P28" s="127"/>
      <c r="Q28" s="82"/>
      <c r="R28" s="69"/>
      <c r="S28" s="14"/>
      <c r="T28" s="67"/>
      <c r="U28" s="287"/>
      <c r="V28" s="287"/>
      <c r="W28" s="287"/>
      <c r="X28" s="71"/>
      <c r="Y28" s="130"/>
      <c r="Z28" s="69" t="s">
        <v>58</v>
      </c>
      <c r="AA28" s="14"/>
      <c r="AB28" s="67"/>
      <c r="AC28" s="287"/>
      <c r="AD28" s="287"/>
      <c r="AE28" s="287"/>
      <c r="AF28" s="71"/>
      <c r="AG28" s="130"/>
      <c r="AH28" s="75" t="s">
        <v>0</v>
      </c>
      <c r="AI28" s="347" t="s">
        <v>164</v>
      </c>
      <c r="AJ28" s="90">
        <v>15</v>
      </c>
      <c r="AK28" s="89"/>
      <c r="AL28" s="90"/>
      <c r="AM28" s="89">
        <f>AJ28/100</f>
        <v>0.15</v>
      </c>
      <c r="AN28" s="101">
        <f>(AJ28*$D$2)/1000</f>
        <v>11.1</v>
      </c>
      <c r="AO28" s="111"/>
    </row>
    <row r="29" spans="1:41" s="12" customFormat="1" ht="14.1" customHeight="1">
      <c r="A29" s="432"/>
      <c r="B29" s="315" t="s">
        <v>0</v>
      </c>
      <c r="C29" s="76"/>
      <c r="D29" s="73"/>
      <c r="E29" s="67"/>
      <c r="F29" s="73"/>
      <c r="G29" s="73"/>
      <c r="H29" s="313"/>
      <c r="I29" s="130"/>
      <c r="J29" s="228" t="s">
        <v>97</v>
      </c>
      <c r="K29" s="17"/>
      <c r="L29" s="89"/>
      <c r="M29" s="244"/>
      <c r="N29" s="244"/>
      <c r="O29" s="76"/>
      <c r="P29" s="83"/>
      <c r="Q29" s="82"/>
      <c r="R29" s="69"/>
      <c r="S29" s="14"/>
      <c r="T29" s="67"/>
      <c r="U29" s="73"/>
      <c r="V29" s="73"/>
      <c r="W29" s="73"/>
      <c r="X29" s="288"/>
      <c r="Y29" s="71"/>
      <c r="Z29" s="69" t="s">
        <v>0</v>
      </c>
      <c r="AA29" s="14"/>
      <c r="AB29" s="67"/>
      <c r="AC29" s="73"/>
      <c r="AD29" s="73"/>
      <c r="AE29" s="73"/>
      <c r="AF29" s="288"/>
      <c r="AG29" s="71"/>
      <c r="AH29" s="309"/>
      <c r="AI29" s="17"/>
      <c r="AJ29" s="90"/>
      <c r="AK29" s="73"/>
      <c r="AL29" s="73"/>
      <c r="AM29" s="89"/>
      <c r="AN29" s="107"/>
      <c r="AO29" s="71"/>
    </row>
    <row r="30" spans="1:41" s="12" customFormat="1" ht="14.1" customHeight="1">
      <c r="A30" s="432"/>
      <c r="B30" s="69"/>
      <c r="C30" s="14"/>
      <c r="D30" s="233"/>
      <c r="E30" s="67"/>
      <c r="F30" s="70"/>
      <c r="G30" s="257"/>
      <c r="H30" s="256"/>
      <c r="I30" s="130"/>
      <c r="J30" s="235"/>
      <c r="K30" s="17"/>
      <c r="L30" s="90"/>
      <c r="M30" s="73"/>
      <c r="N30" s="73"/>
      <c r="O30" s="89"/>
      <c r="P30" s="107"/>
      <c r="Q30" s="82"/>
      <c r="R30" s="104"/>
      <c r="S30" s="68"/>
      <c r="T30" s="73"/>
      <c r="U30" s="67"/>
      <c r="V30" s="73"/>
      <c r="W30" s="76"/>
      <c r="X30" s="32"/>
      <c r="Y30" s="71"/>
      <c r="Z30" s="104"/>
      <c r="AA30" s="68"/>
      <c r="AB30" s="73"/>
      <c r="AC30" s="67"/>
      <c r="AD30" s="73"/>
      <c r="AE30" s="76"/>
      <c r="AF30" s="32"/>
      <c r="AG30" s="71"/>
      <c r="AH30" s="235"/>
      <c r="AI30" s="17"/>
      <c r="AJ30" s="90"/>
      <c r="AK30" s="73"/>
      <c r="AL30" s="73"/>
      <c r="AM30" s="89"/>
      <c r="AN30" s="107"/>
      <c r="AO30" s="144"/>
    </row>
    <row r="31" spans="1:41" s="12" customFormat="1" ht="14.1" customHeight="1">
      <c r="A31" s="432"/>
      <c r="B31" s="75"/>
      <c r="C31" s="172"/>
      <c r="D31" s="122"/>
      <c r="E31" s="157"/>
      <c r="F31" s="73"/>
      <c r="G31" s="77"/>
      <c r="H31" s="158"/>
      <c r="I31" s="82"/>
      <c r="J31" s="192"/>
      <c r="K31" s="62" t="s">
        <v>78</v>
      </c>
      <c r="L31" s="63">
        <v>1</v>
      </c>
      <c r="M31" s="140"/>
      <c r="N31" s="140"/>
      <c r="O31" s="131"/>
      <c r="P31" s="83"/>
      <c r="Q31" s="82"/>
      <c r="R31" s="215"/>
      <c r="S31" s="142"/>
      <c r="T31" s="90"/>
      <c r="U31" s="195"/>
      <c r="V31" s="105"/>
      <c r="W31" s="105"/>
      <c r="X31" s="101"/>
      <c r="Y31" s="71"/>
      <c r="Z31" s="215"/>
      <c r="AA31" s="142"/>
      <c r="AB31" s="90"/>
      <c r="AC31" s="195"/>
      <c r="AD31" s="105"/>
      <c r="AE31" s="105"/>
      <c r="AF31" s="101"/>
      <c r="AG31" s="71"/>
      <c r="AH31" s="75"/>
      <c r="AI31" s="165"/>
      <c r="AJ31" s="89"/>
      <c r="AK31" s="73"/>
      <c r="AL31" s="73"/>
      <c r="AM31" s="73"/>
      <c r="AN31" s="107"/>
      <c r="AO31" s="71"/>
    </row>
    <row r="32" spans="1:41" s="12" customFormat="1" ht="14.1" customHeight="1">
      <c r="A32" s="433"/>
      <c r="B32" s="215" t="s">
        <v>52</v>
      </c>
      <c r="C32" s="62"/>
      <c r="D32" s="63"/>
      <c r="E32" s="24"/>
      <c r="F32" s="24"/>
      <c r="G32" s="76"/>
      <c r="H32" s="111"/>
      <c r="I32" s="112"/>
      <c r="J32" s="215" t="s">
        <v>52</v>
      </c>
      <c r="K32" s="300" t="s">
        <v>133</v>
      </c>
      <c r="L32" s="298">
        <v>1</v>
      </c>
      <c r="M32" s="24"/>
      <c r="N32" s="24"/>
      <c r="O32" s="76"/>
      <c r="P32" s="111"/>
      <c r="Q32" s="112"/>
      <c r="R32" s="215" t="s">
        <v>52</v>
      </c>
      <c r="S32" s="300"/>
      <c r="T32" s="298"/>
      <c r="U32" s="24"/>
      <c r="V32" s="24"/>
      <c r="W32" s="24"/>
      <c r="X32" s="31"/>
      <c r="Y32" s="112"/>
      <c r="Z32" s="215" t="s">
        <v>77</v>
      </c>
      <c r="AA32" s="62"/>
      <c r="AB32" s="63"/>
      <c r="AC32" s="24"/>
      <c r="AD32" s="24"/>
      <c r="AE32" s="76"/>
      <c r="AF32" s="111"/>
      <c r="AG32" s="112"/>
      <c r="AH32" s="215" t="s">
        <v>52</v>
      </c>
      <c r="AI32" s="300"/>
      <c r="AJ32" s="298"/>
      <c r="AK32" s="24"/>
      <c r="AL32" s="24"/>
      <c r="AM32" s="76"/>
      <c r="AN32" s="111"/>
      <c r="AO32" s="112"/>
    </row>
    <row r="33" spans="1:41" s="12" customFormat="1" ht="14.1" customHeight="1">
      <c r="A33" s="219"/>
      <c r="B33" s="429" t="s">
        <v>105</v>
      </c>
      <c r="C33" s="208" t="s">
        <v>43</v>
      </c>
      <c r="D33" s="152"/>
      <c r="E33" s="209"/>
      <c r="F33" s="209"/>
      <c r="G33" s="209"/>
      <c r="H33" s="396" t="s">
        <v>481</v>
      </c>
      <c r="I33" s="396" t="s">
        <v>482</v>
      </c>
      <c r="J33" s="429" t="s">
        <v>105</v>
      </c>
      <c r="K33" s="208" t="s">
        <v>39</v>
      </c>
      <c r="L33" s="153"/>
      <c r="M33" s="209"/>
      <c r="N33" s="209"/>
      <c r="O33" s="209"/>
      <c r="P33" s="396" t="s">
        <v>481</v>
      </c>
      <c r="Q33" s="396" t="s">
        <v>482</v>
      </c>
      <c r="R33" s="429" t="s">
        <v>105</v>
      </c>
      <c r="S33" s="208" t="s">
        <v>39</v>
      </c>
      <c r="T33" s="152"/>
      <c r="U33" s="209"/>
      <c r="V33" s="209"/>
      <c r="W33" s="209"/>
      <c r="X33" s="396" t="s">
        <v>481</v>
      </c>
      <c r="Y33" s="396" t="s">
        <v>482</v>
      </c>
      <c r="Z33" s="429" t="s">
        <v>105</v>
      </c>
      <c r="AA33" s="208" t="s">
        <v>39</v>
      </c>
      <c r="AB33" s="152"/>
      <c r="AC33" s="209"/>
      <c r="AD33" s="209"/>
      <c r="AE33" s="209"/>
      <c r="AF33" s="396" t="s">
        <v>481</v>
      </c>
      <c r="AG33" s="396" t="s">
        <v>482</v>
      </c>
      <c r="AH33" s="429" t="s">
        <v>105</v>
      </c>
      <c r="AI33" s="208" t="s">
        <v>39</v>
      </c>
      <c r="AJ33" s="152"/>
      <c r="AK33" s="209"/>
      <c r="AL33" s="209"/>
      <c r="AM33" s="209"/>
      <c r="AN33" s="396" t="s">
        <v>481</v>
      </c>
      <c r="AO33" s="396" t="s">
        <v>482</v>
      </c>
    </row>
    <row r="34" spans="1:41" s="12" customFormat="1" ht="14.1" customHeight="1">
      <c r="A34" s="426"/>
      <c r="B34" s="429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</v>
      </c>
      <c r="J34" s="429"/>
      <c r="K34" s="41" t="s">
        <v>49</v>
      </c>
      <c r="L34" s="49"/>
      <c r="M34" s="117"/>
      <c r="N34" s="117"/>
      <c r="O34" s="117"/>
      <c r="P34" s="49">
        <v>4.5</v>
      </c>
      <c r="Q34" s="50">
        <f>SUM(M5:M32)</f>
        <v>5.333333333333333</v>
      </c>
      <c r="R34" s="429"/>
      <c r="S34" s="41" t="s">
        <v>49</v>
      </c>
      <c r="T34" s="49"/>
      <c r="U34" s="117"/>
      <c r="V34" s="117"/>
      <c r="W34" s="117"/>
      <c r="X34" s="49">
        <v>4.5</v>
      </c>
      <c r="Y34" s="50">
        <f>SUM(U5:U32)</f>
        <v>5.2727272727272725</v>
      </c>
      <c r="Z34" s="429"/>
      <c r="AA34" s="41" t="s">
        <v>49</v>
      </c>
      <c r="AB34" s="49"/>
      <c r="AC34" s="117"/>
      <c r="AD34" s="117"/>
      <c r="AE34" s="117"/>
      <c r="AF34" s="49">
        <v>4.5</v>
      </c>
      <c r="AG34" s="50">
        <f>SUM(AC5:AC32)</f>
        <v>5.35</v>
      </c>
      <c r="AH34" s="429"/>
      <c r="AI34" s="41" t="s">
        <v>49</v>
      </c>
      <c r="AJ34" s="49"/>
      <c r="AK34" s="117"/>
      <c r="AL34" s="117"/>
      <c r="AM34" s="117"/>
      <c r="AN34" s="49">
        <v>4.5</v>
      </c>
      <c r="AO34" s="50">
        <f>SUM(AK5:AK32)</f>
        <v>5.3319327731092434</v>
      </c>
    </row>
    <row r="35" spans="1:41" s="15" customFormat="1" ht="14.1" customHeight="1">
      <c r="A35" s="427"/>
      <c r="B35" s="429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2.6071428571428568</v>
      </c>
      <c r="J35" s="429"/>
      <c r="K35" s="42" t="s">
        <v>50</v>
      </c>
      <c r="L35" s="50"/>
      <c r="M35" s="117"/>
      <c r="N35" s="117"/>
      <c r="O35" s="117"/>
      <c r="P35" s="50">
        <v>2</v>
      </c>
      <c r="Q35" s="50">
        <f>SUM(N6:N32)</f>
        <v>2.7402597402597402</v>
      </c>
      <c r="R35" s="429"/>
      <c r="S35" s="42" t="s">
        <v>50</v>
      </c>
      <c r="T35" s="50"/>
      <c r="U35" s="117"/>
      <c r="V35" s="117"/>
      <c r="W35" s="117"/>
      <c r="X35" s="50">
        <v>2</v>
      </c>
      <c r="Y35" s="50">
        <f>SUM(V6:V32)</f>
        <v>2.3428571428571425</v>
      </c>
      <c r="Z35" s="429"/>
      <c r="AA35" s="42" t="s">
        <v>50</v>
      </c>
      <c r="AB35" s="50"/>
      <c r="AC35" s="117"/>
      <c r="AD35" s="117"/>
      <c r="AE35" s="117"/>
      <c r="AF35" s="50">
        <v>2</v>
      </c>
      <c r="AG35" s="50">
        <f>SUM(AD6:AD32)</f>
        <v>2.8000000000000003</v>
      </c>
      <c r="AH35" s="429"/>
      <c r="AI35" s="42" t="s">
        <v>50</v>
      </c>
      <c r="AJ35" s="50"/>
      <c r="AK35" s="117"/>
      <c r="AL35" s="117"/>
      <c r="AM35" s="117"/>
      <c r="AN35" s="50">
        <v>2</v>
      </c>
      <c r="AO35" s="50">
        <f>SUM(AL6:AL32)</f>
        <v>2.2857142857142856</v>
      </c>
    </row>
    <row r="36" spans="1:41" s="15" customFormat="1" ht="14.1" customHeight="1">
      <c r="A36" s="427"/>
      <c r="B36" s="429"/>
      <c r="C36" s="43" t="s">
        <v>44</v>
      </c>
      <c r="D36" s="98"/>
      <c r="E36" s="96"/>
      <c r="F36" s="96"/>
      <c r="G36" s="96"/>
      <c r="H36" s="50">
        <f>I36</f>
        <v>1.91</v>
      </c>
      <c r="I36" s="50">
        <f>SUM(G8:G32)</f>
        <v>1.91</v>
      </c>
      <c r="J36" s="429"/>
      <c r="K36" s="43" t="s">
        <v>40</v>
      </c>
      <c r="L36" s="51"/>
      <c r="M36" s="49"/>
      <c r="N36" s="49"/>
      <c r="O36" s="49"/>
      <c r="P36" s="50">
        <f>Q36</f>
        <v>1.7</v>
      </c>
      <c r="Q36" s="50">
        <f>SUM(O8:O32)</f>
        <v>1.7</v>
      </c>
      <c r="R36" s="429"/>
      <c r="S36" s="43" t="s">
        <v>40</v>
      </c>
      <c r="T36" s="51"/>
      <c r="U36" s="49"/>
      <c r="V36" s="49"/>
      <c r="W36" s="49"/>
      <c r="X36" s="50">
        <f>Y36</f>
        <v>1.41</v>
      </c>
      <c r="Y36" s="50">
        <f>SUM(W8:W32)</f>
        <v>1.41</v>
      </c>
      <c r="Z36" s="429"/>
      <c r="AA36" s="43" t="s">
        <v>40</v>
      </c>
      <c r="AB36" s="51"/>
      <c r="AC36" s="49"/>
      <c r="AD36" s="49"/>
      <c r="AE36" s="49"/>
      <c r="AF36" s="50">
        <f>AG36</f>
        <v>1.84</v>
      </c>
      <c r="AG36" s="50">
        <f>SUM(AE8:AE32)</f>
        <v>1.84</v>
      </c>
      <c r="AH36" s="429"/>
      <c r="AI36" s="43" t="s">
        <v>40</v>
      </c>
      <c r="AJ36" s="51"/>
      <c r="AK36" s="49"/>
      <c r="AL36" s="49"/>
      <c r="AM36" s="49"/>
      <c r="AN36" s="50">
        <f>AO36</f>
        <v>1.8699999999999997</v>
      </c>
      <c r="AO36" s="50">
        <f>SUM(AM8:AM32)</f>
        <v>1.8699999999999997</v>
      </c>
    </row>
    <row r="37" spans="1:41" s="12" customFormat="1" ht="14.1" customHeight="1">
      <c r="A37" s="427"/>
      <c r="B37" s="429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29"/>
      <c r="K37" s="43" t="s">
        <v>101</v>
      </c>
      <c r="L37" s="51"/>
      <c r="M37" s="50"/>
      <c r="N37" s="50"/>
      <c r="O37" s="50"/>
      <c r="P37" s="50">
        <f>Q37</f>
        <v>1</v>
      </c>
      <c r="Q37" s="50">
        <f>L32</f>
        <v>1</v>
      </c>
      <c r="R37" s="429"/>
      <c r="S37" s="43" t="s">
        <v>41</v>
      </c>
      <c r="T37" s="51"/>
      <c r="U37" s="50"/>
      <c r="V37" s="50"/>
      <c r="W37" s="50"/>
      <c r="X37" s="50">
        <f>Y37</f>
        <v>0</v>
      </c>
      <c r="Y37" s="50">
        <v>0</v>
      </c>
      <c r="Z37" s="429"/>
      <c r="AA37" s="43" t="s">
        <v>41</v>
      </c>
      <c r="AB37" s="51"/>
      <c r="AC37" s="50"/>
      <c r="AD37" s="50"/>
      <c r="AE37" s="50"/>
      <c r="AF37" s="50">
        <f>AG37</f>
        <v>0</v>
      </c>
      <c r="AG37" s="50">
        <f>AB32</f>
        <v>0</v>
      </c>
      <c r="AH37" s="429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27"/>
      <c r="B38" s="429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29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29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29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29"/>
      <c r="AI38" s="41" t="s">
        <v>46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27"/>
      <c r="B39" s="429"/>
      <c r="C39" s="41" t="s">
        <v>95</v>
      </c>
      <c r="D39" s="98"/>
      <c r="E39" s="98"/>
      <c r="F39" s="98"/>
      <c r="G39" s="98"/>
      <c r="H39" s="50">
        <v>2.5</v>
      </c>
      <c r="I39" s="50">
        <v>2.5</v>
      </c>
      <c r="J39" s="429"/>
      <c r="K39" s="41" t="s">
        <v>95</v>
      </c>
      <c r="L39" s="51"/>
      <c r="M39" s="51"/>
      <c r="N39" s="51"/>
      <c r="O39" s="51"/>
      <c r="P39" s="50">
        <v>2.5</v>
      </c>
      <c r="Q39" s="50">
        <v>2.5</v>
      </c>
      <c r="R39" s="429"/>
      <c r="S39" s="41" t="s">
        <v>95</v>
      </c>
      <c r="T39" s="51"/>
      <c r="U39" s="51"/>
      <c r="V39" s="51"/>
      <c r="W39" s="51"/>
      <c r="X39" s="50">
        <v>2.5</v>
      </c>
      <c r="Y39" s="50">
        <v>2.5</v>
      </c>
      <c r="Z39" s="429"/>
      <c r="AA39" s="41" t="s">
        <v>95</v>
      </c>
      <c r="AB39" s="51"/>
      <c r="AC39" s="51"/>
      <c r="AD39" s="51"/>
      <c r="AE39" s="51"/>
      <c r="AF39" s="50">
        <v>2.5</v>
      </c>
      <c r="AG39" s="50">
        <v>2.5</v>
      </c>
      <c r="AH39" s="429"/>
      <c r="AI39" s="41" t="s">
        <v>95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" customHeight="1">
      <c r="A40" s="428"/>
      <c r="B40" s="430"/>
      <c r="C40" s="43" t="s">
        <v>104</v>
      </c>
      <c r="D40" s="98"/>
      <c r="E40" s="98"/>
      <c r="F40" s="98"/>
      <c r="G40" s="98"/>
      <c r="H40" s="52">
        <f>(H34*70)+(H35*75)+(H36*25)+(H37*60)+(H38*150)+(H39*45)</f>
        <v>625.25</v>
      </c>
      <c r="I40" s="52">
        <f>(I34*70)+(I35*75)+(I36*25)+(I37*60)+(I38*150)+(I39*45)</f>
        <v>705.78571428571422</v>
      </c>
      <c r="J40" s="430"/>
      <c r="K40" s="43" t="s">
        <v>104</v>
      </c>
      <c r="L40" s="51"/>
      <c r="M40" s="51"/>
      <c r="N40" s="51"/>
      <c r="O40" s="51"/>
      <c r="P40" s="52">
        <f>(P34*70)+(P35*75)+(P36*25)+(P37*60)+(P38*150)+(P39*45)</f>
        <v>680</v>
      </c>
      <c r="Q40" s="52">
        <f>(Q34*70)+(Q35*75)+(Q36*25)+(Q37*60)+(Q38*150)+(Q39*45)</f>
        <v>793.85281385281382</v>
      </c>
      <c r="R40" s="430"/>
      <c r="S40" s="43" t="s">
        <v>104</v>
      </c>
      <c r="T40" s="51"/>
      <c r="U40" s="51"/>
      <c r="V40" s="51"/>
      <c r="W40" s="51"/>
      <c r="X40" s="52">
        <f>(X34*70)+(X35*75)+(X36*25)+(X37*60)+(X38*150)+(X39*45)</f>
        <v>612.75</v>
      </c>
      <c r="Y40" s="52">
        <f>(Y34*70)+(Y35*75)+(Y36*25)+(Y37*60)+(Y38*150)+(Y39*45)</f>
        <v>692.55519480519479</v>
      </c>
      <c r="Z40" s="430"/>
      <c r="AA40" s="43" t="s">
        <v>104</v>
      </c>
      <c r="AB40" s="51"/>
      <c r="AC40" s="51"/>
      <c r="AD40" s="51"/>
      <c r="AE40" s="51"/>
      <c r="AF40" s="52">
        <f>(AF34*70)+(AF35*75)+(AF36*25)+(AF37*60)+(AF38*150)+(AF39*45)</f>
        <v>623.5</v>
      </c>
      <c r="AG40" s="52">
        <f>(AG34*70)+(AG35*75)+(AG36*25)+(AG37*60)+(AG38*150)+(AG39*45)</f>
        <v>743</v>
      </c>
      <c r="AH40" s="430"/>
      <c r="AI40" s="43" t="s">
        <v>104</v>
      </c>
      <c r="AJ40" s="51"/>
      <c r="AK40" s="51"/>
      <c r="AL40" s="51"/>
      <c r="AM40" s="51"/>
      <c r="AN40" s="52">
        <f>(AN34*70)+(AN35*75)+(AN36*25)+(AN37*60)+(AN38*150)+(AN39*45)</f>
        <v>624.25</v>
      </c>
      <c r="AO40" s="52">
        <f>(AO34*70)+(AO35*75)+(AO36*25)+(AO37*60)+(AO38*150)+(AO39*45)</f>
        <v>703.9138655462184</v>
      </c>
    </row>
    <row r="41" spans="1:41" ht="19.5" customHeight="1">
      <c r="B41" s="12"/>
      <c r="C41" s="259" t="s">
        <v>36</v>
      </c>
      <c r="D41" s="260"/>
      <c r="E41" s="260"/>
      <c r="F41" s="261"/>
      <c r="G41" s="261"/>
      <c r="H41" s="262"/>
      <c r="I41" s="260"/>
      <c r="J41" s="260"/>
      <c r="K41" s="259" t="s">
        <v>42</v>
      </c>
      <c r="L41" s="260"/>
      <c r="M41" s="260"/>
      <c r="N41" s="260"/>
      <c r="O41" s="260"/>
      <c r="P41" s="262"/>
      <c r="Q41" s="260"/>
      <c r="R41" s="260"/>
      <c r="S41" s="260" t="s">
        <v>37</v>
      </c>
      <c r="T41" s="260"/>
      <c r="U41" s="260"/>
      <c r="V41" s="260"/>
      <c r="W41" s="260"/>
      <c r="X41" s="262"/>
      <c r="Z41" s="12"/>
      <c r="AA41" s="47"/>
      <c r="AH41" s="12"/>
      <c r="AI41" s="47"/>
    </row>
    <row r="42" spans="1:41" ht="18.75" customHeight="1">
      <c r="B42" s="12"/>
      <c r="C42" s="415" t="s">
        <v>81</v>
      </c>
      <c r="D42" s="415"/>
      <c r="E42" s="415"/>
      <c r="F42" s="415"/>
      <c r="G42" s="415"/>
      <c r="H42" s="415"/>
      <c r="I42" s="415"/>
      <c r="J42" s="415"/>
      <c r="K42" s="415"/>
      <c r="L42" s="415"/>
      <c r="M42" s="415"/>
      <c r="N42" s="415"/>
      <c r="O42" s="415"/>
      <c r="R42" s="12"/>
      <c r="S42" s="12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36"/>
    </row>
    <row r="65513" spans="27:32" customFormat="1">
      <c r="AA65513" s="3"/>
      <c r="AF65513" s="36"/>
    </row>
    <row r="65514" spans="27:32" customFormat="1">
      <c r="AA65514" s="3"/>
      <c r="AF65514" s="36"/>
    </row>
    <row r="65515" spans="27:32" customFormat="1">
      <c r="AA65515" s="3"/>
      <c r="AF65515" s="36"/>
    </row>
    <row r="65516" spans="27:32" customFormat="1">
      <c r="AA65516" s="3"/>
      <c r="AF65516" s="36"/>
    </row>
    <row r="65517" spans="27:32" customFormat="1">
      <c r="AA65517" s="3"/>
      <c r="AF65517" s="36"/>
    </row>
  </sheetData>
  <mergeCells count="27">
    <mergeCell ref="A15:A20"/>
    <mergeCell ref="D2:E2"/>
    <mergeCell ref="AI22:AI24"/>
    <mergeCell ref="A34:A40"/>
    <mergeCell ref="AA22:AA24"/>
    <mergeCell ref="Z33:Z40"/>
    <mergeCell ref="AH33:AH40"/>
    <mergeCell ref="S22:S24"/>
    <mergeCell ref="R33:R40"/>
    <mergeCell ref="K22:K24"/>
    <mergeCell ref="A25:A32"/>
    <mergeCell ref="A21:A24"/>
    <mergeCell ref="C22:C24"/>
    <mergeCell ref="B33:B40"/>
    <mergeCell ref="J33:J40"/>
    <mergeCell ref="A3:A4"/>
    <mergeCell ref="A5:A7"/>
    <mergeCell ref="A8:A14"/>
    <mergeCell ref="L1:AB1"/>
    <mergeCell ref="C3:D3"/>
    <mergeCell ref="K3:L3"/>
    <mergeCell ref="S3:T3"/>
    <mergeCell ref="C42:O42"/>
    <mergeCell ref="D1:J1"/>
    <mergeCell ref="K2:AO2"/>
    <mergeCell ref="AA3:AB3"/>
    <mergeCell ref="AI3:AJ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65517"/>
  <sheetViews>
    <sheetView workbookViewId="0">
      <selection activeCell="R15" sqref="R15:X20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2.75" hidden="1" customWidth="1"/>
    <col min="6" max="6" width="9.5" style="5" hidden="1" customWidth="1"/>
    <col min="7" max="7" width="4.625" style="5" hidden="1" customWidth="1"/>
    <col min="8" max="8" width="3.625" style="36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12.75" hidden="1" customWidth="1"/>
    <col min="22" max="22" width="10.875" hidden="1" customWidth="1"/>
    <col min="23" max="23" width="4.625" hidden="1" customWidth="1"/>
    <col min="24" max="24" width="3.625" style="36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2.375" hidden="1" customWidth="1"/>
    <col min="30" max="30" width="10.875" hidden="1" customWidth="1"/>
    <col min="31" max="31" width="4.625" hidden="1" customWidth="1"/>
    <col min="32" max="32" width="3.625" style="36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7"/>
      <c r="C1" s="7"/>
      <c r="D1" s="416" t="s">
        <v>16</v>
      </c>
      <c r="E1" s="416"/>
      <c r="F1" s="416"/>
      <c r="G1" s="416"/>
      <c r="H1" s="416"/>
      <c r="I1" s="416"/>
      <c r="J1" s="416"/>
      <c r="K1" s="5" t="s">
        <v>483</v>
      </c>
      <c r="L1" s="409" t="s">
        <v>424</v>
      </c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18</v>
      </c>
      <c r="C2" s="4" t="s">
        <v>1</v>
      </c>
      <c r="D2" s="423">
        <v>740</v>
      </c>
      <c r="E2" s="423"/>
      <c r="F2" s="33"/>
      <c r="G2" s="33"/>
      <c r="H2" s="33"/>
      <c r="I2" s="33"/>
      <c r="J2" s="34"/>
      <c r="K2" s="417" t="s">
        <v>257</v>
      </c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  <c r="AE2" s="418"/>
      <c r="AF2" s="418"/>
      <c r="AG2" s="418"/>
      <c r="AH2" s="418"/>
      <c r="AI2" s="418"/>
      <c r="AJ2" s="418"/>
      <c r="AK2" s="418"/>
      <c r="AL2" s="418"/>
      <c r="AM2" s="418"/>
      <c r="AN2" s="418"/>
      <c r="AO2" s="418"/>
    </row>
    <row r="3" spans="1:41" s="12" customFormat="1" ht="14.1" customHeight="1">
      <c r="A3" s="434" t="s">
        <v>6</v>
      </c>
      <c r="B3" s="13"/>
      <c r="C3" s="419">
        <v>46181</v>
      </c>
      <c r="D3" s="419"/>
      <c r="E3" s="16"/>
      <c r="F3" s="16"/>
      <c r="G3" s="16"/>
      <c r="H3" s="32"/>
      <c r="I3" s="13" t="s">
        <v>28</v>
      </c>
      <c r="J3" s="13"/>
      <c r="K3" s="419">
        <f>C3+1</f>
        <v>46182</v>
      </c>
      <c r="L3" s="419"/>
      <c r="M3" s="16"/>
      <c r="N3" s="16"/>
      <c r="O3" s="16"/>
      <c r="P3" s="32"/>
      <c r="Q3" s="13" t="s">
        <v>24</v>
      </c>
      <c r="R3" s="116"/>
      <c r="S3" s="419">
        <f>C3+2</f>
        <v>46183</v>
      </c>
      <c r="T3" s="419"/>
      <c r="U3" s="16"/>
      <c r="V3" s="16"/>
      <c r="W3" s="16"/>
      <c r="X3" s="32"/>
      <c r="Y3" s="13" t="s">
        <v>25</v>
      </c>
      <c r="Z3" s="116"/>
      <c r="AA3" s="419">
        <f>C3+3</f>
        <v>46184</v>
      </c>
      <c r="AB3" s="419"/>
      <c r="AC3" s="16"/>
      <c r="AD3" s="16"/>
      <c r="AE3" s="16"/>
      <c r="AF3" s="32"/>
      <c r="AG3" s="13" t="s">
        <v>26</v>
      </c>
      <c r="AH3" s="116"/>
      <c r="AI3" s="419">
        <f>C3+4</f>
        <v>46185</v>
      </c>
      <c r="AJ3" s="419"/>
      <c r="AK3" s="16"/>
      <c r="AL3" s="16"/>
      <c r="AM3" s="16"/>
      <c r="AN3" s="32"/>
      <c r="AO3" s="13" t="s">
        <v>27</v>
      </c>
    </row>
    <row r="4" spans="1:41" s="12" customFormat="1" ht="14.1" customHeight="1">
      <c r="A4" s="434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22</v>
      </c>
      <c r="I4" s="13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22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22</v>
      </c>
      <c r="AG4" s="13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22</v>
      </c>
      <c r="AO4" s="13" t="s">
        <v>38</v>
      </c>
    </row>
    <row r="5" spans="1:41" s="12" customFormat="1" ht="14.1" customHeight="1">
      <c r="A5" s="435" t="s">
        <v>13</v>
      </c>
      <c r="B5" s="79" t="s">
        <v>165</v>
      </c>
      <c r="C5" s="114" t="s">
        <v>166</v>
      </c>
      <c r="D5" s="115">
        <v>100</v>
      </c>
      <c r="E5" s="73">
        <f>D5/20</f>
        <v>5</v>
      </c>
      <c r="F5" s="13"/>
      <c r="G5" s="13"/>
      <c r="H5" s="107">
        <f>(D5*$D$2)/1000</f>
        <v>74</v>
      </c>
      <c r="I5" s="71"/>
      <c r="J5" s="79" t="s">
        <v>250</v>
      </c>
      <c r="K5" s="114" t="s">
        <v>249</v>
      </c>
      <c r="L5" s="115">
        <v>80</v>
      </c>
      <c r="M5" s="73">
        <f>L5/20</f>
        <v>4</v>
      </c>
      <c r="N5" s="13"/>
      <c r="O5" s="13"/>
      <c r="P5" s="107">
        <f>(L5*$D$2)/1000</f>
        <v>59.2</v>
      </c>
      <c r="Q5" s="71"/>
      <c r="R5" s="79" t="s">
        <v>165</v>
      </c>
      <c r="S5" s="114" t="s">
        <v>166</v>
      </c>
      <c r="T5" s="115">
        <v>80</v>
      </c>
      <c r="U5" s="73">
        <f>T5/20</f>
        <v>4</v>
      </c>
      <c r="V5" s="13"/>
      <c r="W5" s="13"/>
      <c r="X5" s="107">
        <f>(T5*$D$2)/1000</f>
        <v>59.2</v>
      </c>
      <c r="Y5" s="267"/>
      <c r="Z5" s="79" t="s">
        <v>250</v>
      </c>
      <c r="AA5" s="114" t="s">
        <v>249</v>
      </c>
      <c r="AB5" s="115">
        <v>80</v>
      </c>
      <c r="AC5" s="73">
        <f>AB5/20</f>
        <v>4</v>
      </c>
      <c r="AD5" s="13"/>
      <c r="AE5" s="13"/>
      <c r="AF5" s="107">
        <f>(AB5*$D$2)/1000</f>
        <v>59.2</v>
      </c>
      <c r="AG5" s="71"/>
      <c r="AH5" s="79" t="s">
        <v>491</v>
      </c>
      <c r="AI5" s="114" t="s">
        <v>166</v>
      </c>
      <c r="AJ5" s="115">
        <v>80</v>
      </c>
      <c r="AK5" s="73">
        <f>AJ5/20</f>
        <v>4</v>
      </c>
      <c r="AL5" s="13"/>
      <c r="AM5" s="13"/>
      <c r="AN5" s="107">
        <f>(AJ5*$D$2)/1000</f>
        <v>59.2</v>
      </c>
      <c r="AO5" s="71"/>
    </row>
    <row r="6" spans="1:41" s="12" customFormat="1" ht="14.1" customHeight="1">
      <c r="A6" s="435"/>
      <c r="B6" s="72" t="s">
        <v>58</v>
      </c>
      <c r="C6" s="80"/>
      <c r="D6" s="81"/>
      <c r="E6" s="73"/>
      <c r="F6" s="73"/>
      <c r="G6" s="76"/>
      <c r="H6" s="111"/>
      <c r="I6" s="71"/>
      <c r="J6" s="72" t="s">
        <v>251</v>
      </c>
      <c r="K6" s="80" t="s">
        <v>489</v>
      </c>
      <c r="L6" s="81">
        <v>20</v>
      </c>
      <c r="M6" s="73">
        <f>L6/20</f>
        <v>1</v>
      </c>
      <c r="N6" s="73"/>
      <c r="O6" s="13"/>
      <c r="P6" s="107">
        <f>(L6*$D$2)/1000</f>
        <v>14.8</v>
      </c>
      <c r="Q6" s="111"/>
      <c r="R6" s="72" t="s">
        <v>167</v>
      </c>
      <c r="S6" s="80"/>
      <c r="T6" s="81"/>
      <c r="U6" s="73"/>
      <c r="V6" s="73"/>
      <c r="W6" s="76"/>
      <c r="X6" s="111"/>
      <c r="Y6" s="71"/>
      <c r="Z6" s="72" t="s">
        <v>251</v>
      </c>
      <c r="AA6" s="80" t="s">
        <v>252</v>
      </c>
      <c r="AB6" s="81">
        <v>20</v>
      </c>
      <c r="AC6" s="73">
        <f>AB6/20</f>
        <v>1</v>
      </c>
      <c r="AD6" s="73"/>
      <c r="AE6" s="13"/>
      <c r="AF6" s="107">
        <f>(AB6*$D$2)/1000</f>
        <v>14.8</v>
      </c>
      <c r="AG6" s="111"/>
      <c r="AH6" s="72" t="s">
        <v>281</v>
      </c>
      <c r="AI6" s="80" t="s">
        <v>492</v>
      </c>
      <c r="AJ6" s="81">
        <v>20</v>
      </c>
      <c r="AK6" s="73">
        <f>AJ6/20</f>
        <v>1</v>
      </c>
      <c r="AL6" s="73"/>
      <c r="AM6" s="13"/>
      <c r="AN6" s="107">
        <f>(AJ6*$D$2)/1000</f>
        <v>14.8</v>
      </c>
      <c r="AO6" s="71"/>
    </row>
    <row r="7" spans="1:41" s="12" customFormat="1" ht="14.1" customHeight="1">
      <c r="A7" s="435"/>
      <c r="B7" s="18" t="s">
        <v>70</v>
      </c>
      <c r="C7" s="6"/>
      <c r="D7" s="30"/>
      <c r="E7" s="13"/>
      <c r="F7" s="13"/>
      <c r="G7" s="13"/>
      <c r="H7" s="71"/>
      <c r="I7" s="71"/>
      <c r="J7" s="18" t="s">
        <v>253</v>
      </c>
      <c r="K7" s="6"/>
      <c r="L7" s="13"/>
      <c r="M7" s="13"/>
      <c r="N7" s="13"/>
      <c r="O7" s="13"/>
      <c r="P7" s="32"/>
      <c r="Q7" s="111"/>
      <c r="R7" s="18" t="s">
        <v>168</v>
      </c>
      <c r="S7" s="6"/>
      <c r="T7" s="30"/>
      <c r="U7" s="13"/>
      <c r="V7" s="13"/>
      <c r="W7" s="13"/>
      <c r="X7" s="71"/>
      <c r="Y7" s="71"/>
      <c r="Z7" s="18" t="s">
        <v>253</v>
      </c>
      <c r="AA7" s="6"/>
      <c r="AB7" s="13"/>
      <c r="AC7" s="13"/>
      <c r="AD7" s="13"/>
      <c r="AE7" s="13"/>
      <c r="AF7" s="32"/>
      <c r="AG7" s="111"/>
      <c r="AH7" s="18" t="s">
        <v>70</v>
      </c>
      <c r="AI7" s="6"/>
      <c r="AJ7" s="30"/>
      <c r="AK7" s="13"/>
      <c r="AL7" s="13"/>
      <c r="AM7" s="13"/>
      <c r="AN7" s="71"/>
      <c r="AO7" s="71"/>
    </row>
    <row r="8" spans="1:41" s="12" customFormat="1" ht="14.1" customHeight="1">
      <c r="A8" s="435" t="s">
        <v>2</v>
      </c>
      <c r="B8" s="306" t="s">
        <v>425</v>
      </c>
      <c r="C8" s="148" t="s">
        <v>296</v>
      </c>
      <c r="D8" s="73">
        <v>70</v>
      </c>
      <c r="E8" s="126"/>
      <c r="F8" s="126">
        <f>D8/35</f>
        <v>2</v>
      </c>
      <c r="G8" s="126"/>
      <c r="H8" s="107">
        <f>(D8*$D$2)/1000</f>
        <v>51.8</v>
      </c>
      <c r="I8" s="91"/>
      <c r="J8" s="74" t="s">
        <v>112</v>
      </c>
      <c r="K8" s="86" t="s">
        <v>135</v>
      </c>
      <c r="L8" s="90">
        <v>90</v>
      </c>
      <c r="M8" s="193"/>
      <c r="N8" s="132">
        <f>L8*0.7/35</f>
        <v>1.7999999999999998</v>
      </c>
      <c r="O8" s="89"/>
      <c r="P8" s="107">
        <f>(L8*$D$2)/1000</f>
        <v>66.599999999999994</v>
      </c>
      <c r="Q8" s="91"/>
      <c r="R8" s="161" t="s">
        <v>276</v>
      </c>
      <c r="S8" s="382" t="s">
        <v>282</v>
      </c>
      <c r="T8" s="383">
        <v>70</v>
      </c>
      <c r="U8" s="60"/>
      <c r="V8" s="126">
        <f>T8/35</f>
        <v>2</v>
      </c>
      <c r="W8" s="89"/>
      <c r="X8" s="32">
        <f>(T8*$D$2)/1000</f>
        <v>51.8</v>
      </c>
      <c r="Y8" s="88"/>
      <c r="Z8" s="103" t="s">
        <v>428</v>
      </c>
      <c r="AA8" s="86" t="s">
        <v>128</v>
      </c>
      <c r="AB8" s="90">
        <v>90</v>
      </c>
      <c r="AC8" s="181"/>
      <c r="AD8" s="265">
        <f>AB8*0.8/35</f>
        <v>2.0571428571428569</v>
      </c>
      <c r="AE8" s="174"/>
      <c r="AF8" s="107">
        <f>(AB8*1460)/1000</f>
        <v>131.4</v>
      </c>
      <c r="AG8" s="91"/>
      <c r="AH8" s="57" t="s">
        <v>440</v>
      </c>
      <c r="AI8" s="204" t="s">
        <v>207</v>
      </c>
      <c r="AJ8" s="387">
        <v>80</v>
      </c>
      <c r="AK8" s="109"/>
      <c r="AL8" s="90">
        <f>AJ8/35</f>
        <v>2.2857142857142856</v>
      </c>
      <c r="AM8" s="139"/>
      <c r="AN8" s="107">
        <f>(AJ8*$D$2)/1000</f>
        <v>59.2</v>
      </c>
      <c r="AO8" s="91"/>
    </row>
    <row r="9" spans="1:41" s="12" customFormat="1" ht="14.1" customHeight="1">
      <c r="A9" s="435"/>
      <c r="B9" s="307" t="s">
        <v>426</v>
      </c>
      <c r="C9" s="308" t="s">
        <v>232</v>
      </c>
      <c r="D9" s="73">
        <v>20</v>
      </c>
      <c r="E9" s="60">
        <f>D9/90</f>
        <v>0.22222222222222221</v>
      </c>
      <c r="F9" s="126"/>
      <c r="G9" s="89"/>
      <c r="H9" s="107">
        <f>(D9*$D$2)/1000</f>
        <v>14.8</v>
      </c>
      <c r="I9" s="88"/>
      <c r="J9" s="75" t="s">
        <v>113</v>
      </c>
      <c r="K9" s="68" t="s">
        <v>154</v>
      </c>
      <c r="L9" s="76">
        <v>15</v>
      </c>
      <c r="M9" s="141"/>
      <c r="N9" s="139"/>
      <c r="O9" s="132">
        <f>L9/100</f>
        <v>0.15</v>
      </c>
      <c r="P9" s="107">
        <f>(L9*$D$2)/1000</f>
        <v>11.1</v>
      </c>
      <c r="Q9" s="88"/>
      <c r="R9" s="94" t="s">
        <v>277</v>
      </c>
      <c r="S9" s="382" t="s">
        <v>435</v>
      </c>
      <c r="T9" s="383">
        <v>3</v>
      </c>
      <c r="U9" s="126"/>
      <c r="V9" s="126"/>
      <c r="W9" s="89"/>
      <c r="X9" s="32">
        <f t="shared" ref="X9:X15" si="0">(T9*$D$2)/1000</f>
        <v>2.2200000000000002</v>
      </c>
      <c r="Y9" s="88"/>
      <c r="Z9" s="380" t="s">
        <v>158</v>
      </c>
      <c r="AA9" s="198" t="s">
        <v>232</v>
      </c>
      <c r="AB9" s="73">
        <v>20</v>
      </c>
      <c r="AC9" s="141">
        <f>AB9/90</f>
        <v>0.22222222222222221</v>
      </c>
      <c r="AD9" s="139"/>
      <c r="AE9" s="132"/>
      <c r="AF9" s="107">
        <f>(AB9*1460)/1000</f>
        <v>29.2</v>
      </c>
      <c r="AG9" s="88"/>
      <c r="AH9" s="94" t="s">
        <v>441</v>
      </c>
      <c r="AI9" s="148" t="s">
        <v>136</v>
      </c>
      <c r="AJ9" s="387">
        <v>3</v>
      </c>
      <c r="AK9" s="109"/>
      <c r="AL9" s="90"/>
      <c r="AM9" s="132"/>
      <c r="AN9" s="107">
        <f t="shared" ref="AN9:AN12" si="1">(AJ9*$D$2)/1000</f>
        <v>2.2200000000000002</v>
      </c>
      <c r="AO9" s="88"/>
    </row>
    <row r="10" spans="1:41" s="12" customFormat="1" ht="14.1" customHeight="1">
      <c r="A10" s="435"/>
      <c r="B10" s="307" t="s">
        <v>295</v>
      </c>
      <c r="C10" s="308" t="s">
        <v>306</v>
      </c>
      <c r="D10" s="73">
        <v>10</v>
      </c>
      <c r="E10" s="60">
        <f>D10*0.5/85</f>
        <v>5.8823529411764705E-2</v>
      </c>
      <c r="F10" s="126"/>
      <c r="G10" s="93"/>
      <c r="H10" s="107">
        <f>(D10*$D$2)/1000</f>
        <v>7.4</v>
      </c>
      <c r="I10" s="88"/>
      <c r="J10" s="75" t="s">
        <v>98</v>
      </c>
      <c r="K10" s="308" t="s">
        <v>307</v>
      </c>
      <c r="L10" s="73">
        <v>5</v>
      </c>
      <c r="M10" s="126"/>
      <c r="N10" s="60"/>
      <c r="O10" s="93">
        <f>L10/100</f>
        <v>0.05</v>
      </c>
      <c r="P10" s="107">
        <f>(L10*$D$2)/1000</f>
        <v>3.7</v>
      </c>
      <c r="Q10" s="182"/>
      <c r="R10" s="151" t="s">
        <v>178</v>
      </c>
      <c r="S10" s="382" t="s">
        <v>172</v>
      </c>
      <c r="T10" s="383">
        <v>12</v>
      </c>
      <c r="U10" s="126"/>
      <c r="V10" s="132"/>
      <c r="W10" s="89">
        <f>T10/100</f>
        <v>0.12</v>
      </c>
      <c r="X10" s="32">
        <f t="shared" si="0"/>
        <v>8.8800000000000008</v>
      </c>
      <c r="Y10" s="91"/>
      <c r="Z10" s="335" t="s">
        <v>106</v>
      </c>
      <c r="AA10" s="167" t="s">
        <v>172</v>
      </c>
      <c r="AB10" s="73">
        <v>20</v>
      </c>
      <c r="AC10" s="132"/>
      <c r="AD10" s="132"/>
      <c r="AE10" s="139">
        <f>AB10/100</f>
        <v>0.2</v>
      </c>
      <c r="AF10" s="107">
        <f>(AB10*1460)/1000</f>
        <v>29.2</v>
      </c>
      <c r="AG10" s="182"/>
      <c r="AH10" s="94" t="s">
        <v>152</v>
      </c>
      <c r="AI10" s="148" t="s">
        <v>438</v>
      </c>
      <c r="AJ10" s="387">
        <v>0.5</v>
      </c>
      <c r="AK10" s="109"/>
      <c r="AL10" s="126"/>
      <c r="AM10" s="89"/>
      <c r="AN10" s="107">
        <f t="shared" si="1"/>
        <v>0.37</v>
      </c>
      <c r="AO10" s="200"/>
    </row>
    <row r="11" spans="1:41" s="12" customFormat="1" ht="14.1" customHeight="1">
      <c r="A11" s="435"/>
      <c r="B11" s="75" t="s">
        <v>233</v>
      </c>
      <c r="C11" s="308" t="s">
        <v>308</v>
      </c>
      <c r="D11" s="73">
        <v>10</v>
      </c>
      <c r="E11" s="126"/>
      <c r="F11" s="60"/>
      <c r="G11" s="93">
        <f>D11/100</f>
        <v>0.1</v>
      </c>
      <c r="H11" s="107">
        <f>(D11*$D$2)/1000</f>
        <v>7.4</v>
      </c>
      <c r="I11" s="88"/>
      <c r="J11" s="75" t="s">
        <v>110</v>
      </c>
      <c r="K11" s="148"/>
      <c r="L11" s="90"/>
      <c r="M11" s="126"/>
      <c r="N11" s="126"/>
      <c r="O11" s="126"/>
      <c r="P11" s="107"/>
      <c r="Q11" s="88"/>
      <c r="R11" s="151" t="s">
        <v>163</v>
      </c>
      <c r="S11" s="382" t="s">
        <v>154</v>
      </c>
      <c r="T11" s="383">
        <v>20</v>
      </c>
      <c r="U11" s="126"/>
      <c r="V11" s="90"/>
      <c r="W11" s="89">
        <f>T11/100</f>
        <v>0.2</v>
      </c>
      <c r="X11" s="32">
        <f t="shared" si="0"/>
        <v>14.8</v>
      </c>
      <c r="Y11" s="88"/>
      <c r="Z11" s="94" t="s">
        <v>159</v>
      </c>
      <c r="AA11" s="68" t="s">
        <v>154</v>
      </c>
      <c r="AB11" s="73">
        <v>25</v>
      </c>
      <c r="AC11" s="132"/>
      <c r="AD11" s="132"/>
      <c r="AE11" s="139">
        <f>AB11/100</f>
        <v>0.25</v>
      </c>
      <c r="AF11" s="107">
        <f>(AB11*1460)/1000</f>
        <v>36.5</v>
      </c>
      <c r="AG11" s="88"/>
      <c r="AH11" s="307" t="s">
        <v>163</v>
      </c>
      <c r="AI11" s="148" t="s">
        <v>154</v>
      </c>
      <c r="AJ11" s="387">
        <v>30</v>
      </c>
      <c r="AK11" s="109"/>
      <c r="AL11" s="90"/>
      <c r="AM11" s="89">
        <f>AJ11/100</f>
        <v>0.3</v>
      </c>
      <c r="AN11" s="107">
        <f t="shared" si="1"/>
        <v>22.2</v>
      </c>
      <c r="AO11" s="88"/>
    </row>
    <row r="12" spans="1:41" s="12" customFormat="1" ht="14.1" customHeight="1">
      <c r="A12" s="435"/>
      <c r="B12" s="307" t="s">
        <v>163</v>
      </c>
      <c r="C12" s="308" t="s">
        <v>309</v>
      </c>
      <c r="D12" s="73">
        <v>3</v>
      </c>
      <c r="E12" s="90"/>
      <c r="F12" s="90"/>
      <c r="G12" s="89"/>
      <c r="H12" s="107">
        <f>(D12*$D$2)/1000</f>
        <v>2.2200000000000002</v>
      </c>
      <c r="I12" s="201"/>
      <c r="J12" s="104" t="s">
        <v>156</v>
      </c>
      <c r="K12" s="148"/>
      <c r="L12" s="90"/>
      <c r="M12" s="126"/>
      <c r="N12" s="126"/>
      <c r="O12" s="126"/>
      <c r="P12" s="107"/>
      <c r="Q12" s="88"/>
      <c r="R12" s="151" t="s">
        <v>437</v>
      </c>
      <c r="S12" s="384" t="s">
        <v>232</v>
      </c>
      <c r="T12" s="385">
        <v>25</v>
      </c>
      <c r="U12" s="90">
        <f>T12/90</f>
        <v>0.27777777777777779</v>
      </c>
      <c r="V12" s="108"/>
      <c r="W12" s="89"/>
      <c r="X12" s="32">
        <f t="shared" si="0"/>
        <v>18.5</v>
      </c>
      <c r="Y12" s="88"/>
      <c r="Z12" s="104"/>
      <c r="AA12" s="147" t="s">
        <v>429</v>
      </c>
      <c r="AB12" s="164">
        <v>10</v>
      </c>
      <c r="AC12" s="126"/>
      <c r="AD12" s="126"/>
      <c r="AE12" s="93"/>
      <c r="AF12" s="107">
        <f>(AB12*1460)/1000</f>
        <v>14.6</v>
      </c>
      <c r="AG12" s="88"/>
      <c r="AH12" s="94"/>
      <c r="AI12" s="147" t="s">
        <v>439</v>
      </c>
      <c r="AJ12" s="387">
        <v>1</v>
      </c>
      <c r="AK12" s="90"/>
      <c r="AL12" s="90"/>
      <c r="AM12" s="87"/>
      <c r="AN12" s="107">
        <f t="shared" si="1"/>
        <v>0.74</v>
      </c>
      <c r="AO12" s="88"/>
    </row>
    <row r="13" spans="1:41" s="12" customFormat="1" ht="14.1" customHeight="1">
      <c r="A13" s="435"/>
      <c r="B13" s="104" t="s">
        <v>52</v>
      </c>
      <c r="C13" s="86"/>
      <c r="D13" s="106"/>
      <c r="E13" s="58"/>
      <c r="F13" s="90"/>
      <c r="G13" s="89"/>
      <c r="H13" s="101"/>
      <c r="I13" s="88"/>
      <c r="J13" s="248"/>
      <c r="K13" s="86"/>
      <c r="L13" s="249"/>
      <c r="M13" s="250"/>
      <c r="N13" s="90"/>
      <c r="O13" s="90"/>
      <c r="P13" s="101"/>
      <c r="Q13" s="88"/>
      <c r="R13" s="151"/>
      <c r="S13" s="384" t="s">
        <v>436</v>
      </c>
      <c r="T13" s="385">
        <v>20</v>
      </c>
      <c r="U13" s="176"/>
      <c r="V13" s="108"/>
      <c r="W13" s="89">
        <f>T13/100</f>
        <v>0.2</v>
      </c>
      <c r="X13" s="32">
        <f t="shared" si="0"/>
        <v>14.8</v>
      </c>
      <c r="Y13" s="88"/>
      <c r="Z13" s="104" t="s">
        <v>52</v>
      </c>
      <c r="AA13" s="110"/>
      <c r="AB13" s="108"/>
      <c r="AC13" s="60"/>
      <c r="AD13" s="60"/>
      <c r="AE13" s="89"/>
      <c r="AF13" s="101"/>
      <c r="AG13" s="88"/>
      <c r="AH13" s="183"/>
      <c r="AI13" s="86"/>
      <c r="AJ13" s="90"/>
      <c r="AK13" s="90"/>
      <c r="AL13" s="251"/>
      <c r="AM13" s="89"/>
      <c r="AN13" s="101"/>
      <c r="AO13" s="88"/>
    </row>
    <row r="14" spans="1:41" s="12" customFormat="1" ht="14.1" customHeight="1">
      <c r="A14" s="435"/>
      <c r="B14" s="77"/>
      <c r="C14" s="142"/>
      <c r="D14" s="90"/>
      <c r="E14" s="195"/>
      <c r="F14" s="105"/>
      <c r="G14" s="105"/>
      <c r="H14" s="101"/>
      <c r="I14" s="196"/>
      <c r="J14" s="188"/>
      <c r="K14" s="189"/>
      <c r="L14" s="57"/>
      <c r="M14" s="190"/>
      <c r="N14" s="187"/>
      <c r="O14" s="89"/>
      <c r="P14" s="127"/>
      <c r="Q14" s="88"/>
      <c r="R14" s="279" t="s">
        <v>52</v>
      </c>
      <c r="S14" s="386" t="s">
        <v>155</v>
      </c>
      <c r="T14" s="383">
        <v>20</v>
      </c>
      <c r="U14" s="176"/>
      <c r="V14" s="108"/>
      <c r="W14" s="89">
        <f>T14/100</f>
        <v>0.2</v>
      </c>
      <c r="X14" s="32">
        <f t="shared" si="0"/>
        <v>14.8</v>
      </c>
      <c r="Y14" s="88"/>
      <c r="Z14" s="94"/>
      <c r="AA14" s="147"/>
      <c r="AB14" s="163"/>
      <c r="AC14" s="109"/>
      <c r="AD14" s="126"/>
      <c r="AE14" s="89"/>
      <c r="AF14" s="127"/>
      <c r="AG14" s="88"/>
      <c r="AH14" s="279" t="s">
        <v>138</v>
      </c>
      <c r="AI14" s="86"/>
      <c r="AJ14" s="90"/>
      <c r="AK14" s="90"/>
      <c r="AL14" s="251"/>
      <c r="AM14" s="89"/>
      <c r="AN14" s="101"/>
      <c r="AO14" s="88"/>
    </row>
    <row r="15" spans="1:41" s="12" customFormat="1" ht="14.1" customHeight="1">
      <c r="A15" s="435" t="s">
        <v>3</v>
      </c>
      <c r="B15" s="94" t="s">
        <v>90</v>
      </c>
      <c r="C15" s="86" t="s">
        <v>427</v>
      </c>
      <c r="D15" s="58">
        <v>60</v>
      </c>
      <c r="E15" s="141"/>
      <c r="F15" s="139"/>
      <c r="G15" s="93">
        <f>D15/100</f>
        <v>0.6</v>
      </c>
      <c r="H15" s="107">
        <f>(D15*$D$2)/1000</f>
        <v>44.4</v>
      </c>
      <c r="I15" s="88"/>
      <c r="J15" s="253" t="s">
        <v>401</v>
      </c>
      <c r="K15" s="142" t="s">
        <v>403</v>
      </c>
      <c r="L15" s="90">
        <v>40</v>
      </c>
      <c r="M15" s="141"/>
      <c r="N15" s="139"/>
      <c r="O15" s="132">
        <f>L15/100</f>
        <v>0.4</v>
      </c>
      <c r="P15" s="107">
        <f>(L15*$D$2)/1000</f>
        <v>29.6</v>
      </c>
      <c r="Q15" s="91"/>
      <c r="R15" s="57" t="s">
        <v>428</v>
      </c>
      <c r="S15" s="86" t="s">
        <v>494</v>
      </c>
      <c r="T15" s="210">
        <v>50</v>
      </c>
      <c r="U15" s="181">
        <f>T15/35</f>
        <v>1.4285714285714286</v>
      </c>
      <c r="V15" s="280"/>
      <c r="W15" s="174"/>
      <c r="X15" s="32">
        <f t="shared" si="0"/>
        <v>37</v>
      </c>
      <c r="Y15" s="91"/>
      <c r="Z15" s="57" t="s">
        <v>198</v>
      </c>
      <c r="AA15" s="381" t="s">
        <v>432</v>
      </c>
      <c r="AB15" s="93">
        <v>25</v>
      </c>
      <c r="AC15" s="184"/>
      <c r="AD15" s="184">
        <f>AB15/40</f>
        <v>0.625</v>
      </c>
      <c r="AE15" s="132"/>
      <c r="AF15" s="213">
        <f>(AB15*$D$2)/1000</f>
        <v>18.5</v>
      </c>
      <c r="AG15" s="88"/>
      <c r="AH15" s="94" t="s">
        <v>293</v>
      </c>
      <c r="AI15" s="278" t="s">
        <v>294</v>
      </c>
      <c r="AJ15" s="89">
        <v>45</v>
      </c>
      <c r="AK15" s="93"/>
      <c r="AL15" s="90"/>
      <c r="AM15" s="89">
        <f>AJ15/100</f>
        <v>0.45</v>
      </c>
      <c r="AN15" s="107">
        <f>(AJ15*$D$2)/1000</f>
        <v>33.299999999999997</v>
      </c>
      <c r="AO15" s="91"/>
    </row>
    <row r="16" spans="1:41" s="12" customFormat="1" ht="14.1" customHeight="1">
      <c r="A16" s="435"/>
      <c r="B16" s="94" t="s">
        <v>202</v>
      </c>
      <c r="C16" s="102" t="s">
        <v>148</v>
      </c>
      <c r="D16" s="132">
        <v>8</v>
      </c>
      <c r="E16" s="277"/>
      <c r="F16" s="126">
        <f>D16/35</f>
        <v>0.22857142857142856</v>
      </c>
      <c r="G16" s="89"/>
      <c r="H16" s="107">
        <f>(D16*$D$2)/1000</f>
        <v>5.92</v>
      </c>
      <c r="I16" s="91"/>
      <c r="J16" s="254" t="s">
        <v>402</v>
      </c>
      <c r="K16" s="142" t="s">
        <v>195</v>
      </c>
      <c r="L16" s="90">
        <v>40</v>
      </c>
      <c r="M16" s="126"/>
      <c r="N16" s="126">
        <f>L16*0.9/55</f>
        <v>0.65454545454545454</v>
      </c>
      <c r="O16" s="89"/>
      <c r="P16" s="107">
        <f>(L16*$D$2)/1000</f>
        <v>29.6</v>
      </c>
      <c r="Q16" s="88"/>
      <c r="R16" s="94" t="s">
        <v>498</v>
      </c>
      <c r="S16" s="86"/>
      <c r="T16" s="90"/>
      <c r="U16" s="141"/>
      <c r="V16" s="139"/>
      <c r="W16" s="132"/>
      <c r="X16" s="107"/>
      <c r="Y16" s="88"/>
      <c r="Z16" s="94" t="s">
        <v>179</v>
      </c>
      <c r="AA16" s="381" t="s">
        <v>430</v>
      </c>
      <c r="AB16" s="93">
        <v>5</v>
      </c>
      <c r="AC16" s="184"/>
      <c r="AD16" s="184">
        <f>AB16/15</f>
        <v>0.33333333333333331</v>
      </c>
      <c r="AE16" s="132"/>
      <c r="AF16" s="213">
        <f>(AB16*$D$2)/1000</f>
        <v>3.7</v>
      </c>
      <c r="AG16" s="88"/>
      <c r="AH16" s="94" t="s">
        <v>238</v>
      </c>
      <c r="AI16" s="278" t="s">
        <v>124</v>
      </c>
      <c r="AJ16" s="89">
        <v>10</v>
      </c>
      <c r="AK16" s="93"/>
      <c r="AL16" s="90">
        <f>AJ16/35</f>
        <v>0.2857142857142857</v>
      </c>
      <c r="AM16" s="139"/>
      <c r="AN16" s="107"/>
      <c r="AO16" s="95"/>
    </row>
    <row r="17" spans="1:41" s="12" customFormat="1" ht="14.1" customHeight="1">
      <c r="A17" s="435"/>
      <c r="B17" s="94" t="s">
        <v>123</v>
      </c>
      <c r="C17" s="102" t="s">
        <v>187</v>
      </c>
      <c r="D17" s="89">
        <v>5</v>
      </c>
      <c r="E17" s="126"/>
      <c r="F17" s="126"/>
      <c r="G17" s="93">
        <f>D17/100</f>
        <v>0.05</v>
      </c>
      <c r="H17" s="107">
        <f>(D17*$D$2)/1000</f>
        <v>3.7</v>
      </c>
      <c r="I17" s="88"/>
      <c r="J17" s="254" t="s">
        <v>123</v>
      </c>
      <c r="K17" s="142"/>
      <c r="L17" s="90"/>
      <c r="M17" s="126"/>
      <c r="N17" s="126"/>
      <c r="O17" s="89"/>
      <c r="P17" s="107"/>
      <c r="Q17" s="88"/>
      <c r="R17" s="94" t="s">
        <v>497</v>
      </c>
      <c r="S17" s="86"/>
      <c r="T17" s="90"/>
      <c r="U17" s="93"/>
      <c r="V17" s="93"/>
      <c r="W17" s="132"/>
      <c r="X17" s="107"/>
      <c r="Y17" s="182"/>
      <c r="Z17" s="94" t="s">
        <v>147</v>
      </c>
      <c r="AA17" s="333" t="s">
        <v>306</v>
      </c>
      <c r="AB17" s="90">
        <v>15</v>
      </c>
      <c r="AC17" s="126">
        <f>AB17*0.8/85</f>
        <v>0.14117647058823529</v>
      </c>
      <c r="AD17" s="126"/>
      <c r="AE17" s="174"/>
      <c r="AF17" s="213">
        <f t="shared" ref="AF17:AF18" si="2">(AB17*$D$2)/1000</f>
        <v>11.1</v>
      </c>
      <c r="AG17" s="91"/>
      <c r="AH17" s="59" t="s">
        <v>163</v>
      </c>
      <c r="AI17" s="86" t="s">
        <v>172</v>
      </c>
      <c r="AJ17" s="90">
        <v>10</v>
      </c>
      <c r="AK17" s="126"/>
      <c r="AL17" s="90"/>
      <c r="AM17" s="89">
        <f>AJ17/100</f>
        <v>0.1</v>
      </c>
      <c r="AN17" s="107">
        <f>(AJ17*$D$2)/1000</f>
        <v>7.4</v>
      </c>
      <c r="AO17" s="95"/>
    </row>
    <row r="18" spans="1:41" s="12" customFormat="1" ht="14.1" customHeight="1">
      <c r="A18" s="435"/>
      <c r="B18" s="94" t="s">
        <v>163</v>
      </c>
      <c r="C18" s="102" t="s">
        <v>150</v>
      </c>
      <c r="D18" s="89">
        <v>5</v>
      </c>
      <c r="E18" s="126"/>
      <c r="F18" s="132"/>
      <c r="G18" s="93">
        <f>D18/100</f>
        <v>0.05</v>
      </c>
      <c r="H18" s="107">
        <f>(D18*$D$2)/1000</f>
        <v>3.7</v>
      </c>
      <c r="I18" s="88"/>
      <c r="J18" s="69" t="s">
        <v>209</v>
      </c>
      <c r="K18" s="167"/>
      <c r="L18" s="255"/>
      <c r="M18" s="126"/>
      <c r="N18" s="132"/>
      <c r="O18" s="89"/>
      <c r="P18" s="127"/>
      <c r="Q18" s="88"/>
      <c r="R18" s="94"/>
      <c r="S18" s="148"/>
      <c r="T18" s="90"/>
      <c r="U18" s="93"/>
      <c r="V18" s="93"/>
      <c r="W18" s="132"/>
      <c r="X18" s="107"/>
      <c r="Y18" s="88"/>
      <c r="Z18" s="228" t="s">
        <v>186</v>
      </c>
      <c r="AA18" s="278" t="s">
        <v>431</v>
      </c>
      <c r="AB18" s="90">
        <v>10</v>
      </c>
      <c r="AC18" s="126"/>
      <c r="AD18" s="126"/>
      <c r="AE18" s="174">
        <f>AB18/100</f>
        <v>0.1</v>
      </c>
      <c r="AF18" s="213">
        <f t="shared" si="2"/>
        <v>7.4</v>
      </c>
      <c r="AG18" s="88"/>
      <c r="AH18" s="75" t="s">
        <v>203</v>
      </c>
      <c r="AI18" s="68"/>
      <c r="AJ18" s="90"/>
      <c r="AK18" s="166"/>
      <c r="AL18" s="126"/>
      <c r="AM18" s="139"/>
      <c r="AN18" s="107"/>
      <c r="AO18" s="88"/>
    </row>
    <row r="19" spans="1:41" s="12" customFormat="1" ht="14.1" customHeight="1">
      <c r="A19" s="435"/>
      <c r="B19" s="94" t="s">
        <v>203</v>
      </c>
      <c r="C19" s="202"/>
      <c r="D19" s="197"/>
      <c r="E19" s="89"/>
      <c r="F19" s="90"/>
      <c r="G19" s="126"/>
      <c r="H19" s="127"/>
      <c r="I19" s="88"/>
      <c r="J19" s="104" t="s">
        <v>138</v>
      </c>
      <c r="K19" s="86"/>
      <c r="L19" s="90"/>
      <c r="M19" s="126"/>
      <c r="N19" s="126"/>
      <c r="O19" s="89"/>
      <c r="P19" s="107"/>
      <c r="Q19" s="88"/>
      <c r="R19" s="186" t="s">
        <v>305</v>
      </c>
      <c r="S19" s="100"/>
      <c r="T19" s="87"/>
      <c r="U19" s="126"/>
      <c r="V19" s="90"/>
      <c r="W19" s="132"/>
      <c r="X19" s="85"/>
      <c r="Y19" s="91"/>
      <c r="Z19" s="186" t="s">
        <v>151</v>
      </c>
      <c r="AA19" s="333"/>
      <c r="AB19" s="90"/>
      <c r="AC19" s="90"/>
      <c r="AD19" s="90"/>
      <c r="AE19" s="89"/>
      <c r="AF19" s="101"/>
      <c r="AG19" s="91"/>
      <c r="AH19" s="228"/>
      <c r="AI19" s="17"/>
      <c r="AJ19" s="89"/>
      <c r="AK19" s="141"/>
      <c r="AL19" s="139"/>
      <c r="AM19" s="89"/>
      <c r="AN19" s="107"/>
      <c r="AO19" s="95"/>
    </row>
    <row r="20" spans="1:41" s="12" customFormat="1" ht="14.1" customHeight="1">
      <c r="A20" s="435"/>
      <c r="B20" s="279" t="s">
        <v>138</v>
      </c>
      <c r="C20" s="142"/>
      <c r="D20" s="90"/>
      <c r="E20" s="60"/>
      <c r="F20" s="60"/>
      <c r="G20" s="60"/>
      <c r="H20" s="101"/>
      <c r="I20" s="88"/>
      <c r="J20" s="215"/>
      <c r="K20" s="61"/>
      <c r="L20" s="60"/>
      <c r="M20" s="60"/>
      <c r="N20" s="60"/>
      <c r="O20" s="60"/>
      <c r="P20" s="101"/>
      <c r="Q20" s="88"/>
      <c r="R20" s="93"/>
      <c r="S20" s="162"/>
      <c r="T20" s="163"/>
      <c r="U20" s="60"/>
      <c r="V20" s="60"/>
      <c r="W20" s="89"/>
      <c r="X20" s="107"/>
      <c r="Y20" s="91"/>
      <c r="Z20" s="215"/>
      <c r="AA20" s="333"/>
      <c r="AB20" s="90"/>
      <c r="AC20" s="90"/>
      <c r="AD20" s="90"/>
      <c r="AE20" s="89"/>
      <c r="AF20" s="101"/>
      <c r="AG20" s="88"/>
      <c r="AH20" s="279" t="s">
        <v>138</v>
      </c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1" t="s">
        <v>4</v>
      </c>
      <c r="B21" s="177" t="s">
        <v>83</v>
      </c>
      <c r="C21" s="162" t="s">
        <v>84</v>
      </c>
      <c r="D21" s="163">
        <v>75</v>
      </c>
      <c r="E21" s="60"/>
      <c r="F21" s="60"/>
      <c r="G21" s="89">
        <f>D21/100</f>
        <v>0.75</v>
      </c>
      <c r="H21" s="107">
        <f>(D21*$D$2)/1000</f>
        <v>55.5</v>
      </c>
      <c r="I21" s="91"/>
      <c r="J21" s="191" t="s">
        <v>85</v>
      </c>
      <c r="K21" s="162" t="s">
        <v>86</v>
      </c>
      <c r="L21" s="211">
        <v>75</v>
      </c>
      <c r="M21" s="93"/>
      <c r="N21" s="212"/>
      <c r="O21" s="132">
        <f>L21/100</f>
        <v>0.75</v>
      </c>
      <c r="P21" s="213">
        <f>(L21*$D$2)/1000</f>
        <v>55.5</v>
      </c>
      <c r="Q21" s="214"/>
      <c r="R21" s="177"/>
      <c r="S21" s="162"/>
      <c r="T21" s="163"/>
      <c r="U21" s="60"/>
      <c r="V21" s="60"/>
      <c r="W21" s="89"/>
      <c r="X21" s="107"/>
      <c r="Y21" s="91"/>
      <c r="Z21" s="177" t="s">
        <v>83</v>
      </c>
      <c r="AA21" s="162" t="s">
        <v>84</v>
      </c>
      <c r="AB21" s="163">
        <v>75</v>
      </c>
      <c r="AC21" s="60"/>
      <c r="AD21" s="60"/>
      <c r="AE21" s="89">
        <f>AB21/100</f>
        <v>0.75</v>
      </c>
      <c r="AF21" s="107">
        <f>(AB21*$D$2)/1000</f>
        <v>55.5</v>
      </c>
      <c r="AG21" s="91"/>
      <c r="AH21" s="177" t="s">
        <v>83</v>
      </c>
      <c r="AI21" s="162" t="s">
        <v>84</v>
      </c>
      <c r="AJ21" s="163">
        <v>75</v>
      </c>
      <c r="AK21" s="60"/>
      <c r="AL21" s="60"/>
      <c r="AM21" s="89">
        <f>AJ21/100</f>
        <v>0.75</v>
      </c>
      <c r="AN21" s="107">
        <f>(AJ21*$D$2)/1000</f>
        <v>55.5</v>
      </c>
      <c r="AO21" s="91"/>
    </row>
    <row r="22" spans="1:41" s="12" customFormat="1" ht="14.1" customHeight="1">
      <c r="A22" s="432"/>
      <c r="B22" s="177" t="s">
        <v>87</v>
      </c>
      <c r="C22" s="424" t="s">
        <v>88</v>
      </c>
      <c r="D22" s="90"/>
      <c r="E22" s="90"/>
      <c r="F22" s="90"/>
      <c r="G22" s="89"/>
      <c r="H22" s="101"/>
      <c r="I22" s="88"/>
      <c r="J22" s="191" t="s">
        <v>89</v>
      </c>
      <c r="K22" s="424" t="s">
        <v>88</v>
      </c>
      <c r="L22" s="90"/>
      <c r="M22" s="90"/>
      <c r="N22" s="90"/>
      <c r="O22" s="89"/>
      <c r="P22" s="101"/>
      <c r="Q22" s="88"/>
      <c r="R22" s="177"/>
      <c r="S22" s="424"/>
      <c r="T22" s="90"/>
      <c r="U22" s="90"/>
      <c r="V22" s="90"/>
      <c r="W22" s="89"/>
      <c r="X22" s="101"/>
      <c r="Y22" s="88"/>
      <c r="Z22" s="177" t="s">
        <v>87</v>
      </c>
      <c r="AA22" s="424" t="s">
        <v>88</v>
      </c>
      <c r="AB22" s="90"/>
      <c r="AC22" s="90"/>
      <c r="AD22" s="90"/>
      <c r="AE22" s="89"/>
      <c r="AF22" s="101"/>
      <c r="AG22" s="88"/>
      <c r="AH22" s="177" t="s">
        <v>87</v>
      </c>
      <c r="AI22" s="424" t="s">
        <v>88</v>
      </c>
      <c r="AJ22" s="90"/>
      <c r="AK22" s="90"/>
      <c r="AL22" s="90"/>
      <c r="AM22" s="89"/>
      <c r="AN22" s="101"/>
      <c r="AO22" s="88"/>
    </row>
    <row r="23" spans="1:41" s="12" customFormat="1" ht="14.1" customHeight="1">
      <c r="A23" s="432"/>
      <c r="B23" s="177" t="s">
        <v>90</v>
      </c>
      <c r="C23" s="425"/>
      <c r="D23" s="90"/>
      <c r="E23" s="90"/>
      <c r="F23" s="60"/>
      <c r="G23" s="89"/>
      <c r="H23" s="101"/>
      <c r="I23" s="88"/>
      <c r="J23" s="191" t="s">
        <v>90</v>
      </c>
      <c r="K23" s="425"/>
      <c r="L23" s="163"/>
      <c r="M23" s="90"/>
      <c r="N23" s="60"/>
      <c r="O23" s="89"/>
      <c r="P23" s="101"/>
      <c r="Q23" s="88"/>
      <c r="R23" s="177"/>
      <c r="S23" s="425"/>
      <c r="T23" s="90"/>
      <c r="U23" s="90"/>
      <c r="V23" s="60"/>
      <c r="W23" s="89"/>
      <c r="X23" s="101"/>
      <c r="Y23" s="88"/>
      <c r="Z23" s="177" t="s">
        <v>90</v>
      </c>
      <c r="AA23" s="425"/>
      <c r="AB23" s="90"/>
      <c r="AC23" s="90"/>
      <c r="AD23" s="60"/>
      <c r="AE23" s="89"/>
      <c r="AF23" s="101"/>
      <c r="AG23" s="88"/>
      <c r="AH23" s="177" t="s">
        <v>90</v>
      </c>
      <c r="AI23" s="425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3"/>
      <c r="B24" s="178" t="s">
        <v>91</v>
      </c>
      <c r="C24" s="425"/>
      <c r="D24" s="90"/>
      <c r="E24" s="90"/>
      <c r="F24" s="90"/>
      <c r="G24" s="89"/>
      <c r="H24" s="101"/>
      <c r="I24" s="88"/>
      <c r="J24" s="93" t="s">
        <v>91</v>
      </c>
      <c r="K24" s="425"/>
      <c r="L24" s="90"/>
      <c r="M24" s="90"/>
      <c r="N24" s="90"/>
      <c r="O24" s="89"/>
      <c r="P24" s="101"/>
      <c r="Q24" s="88"/>
      <c r="R24" s="178"/>
      <c r="S24" s="425"/>
      <c r="T24" s="90"/>
      <c r="U24" s="90"/>
      <c r="V24" s="90"/>
      <c r="W24" s="89"/>
      <c r="X24" s="101"/>
      <c r="Y24" s="88"/>
      <c r="Z24" s="178" t="s">
        <v>91</v>
      </c>
      <c r="AA24" s="425"/>
      <c r="AB24" s="90"/>
      <c r="AC24" s="90"/>
      <c r="AD24" s="90"/>
      <c r="AE24" s="89"/>
      <c r="AF24" s="101"/>
      <c r="AG24" s="88"/>
      <c r="AH24" s="178" t="s">
        <v>91</v>
      </c>
      <c r="AI24" s="425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36" t="s">
        <v>5</v>
      </c>
      <c r="B25" s="206" t="s">
        <v>205</v>
      </c>
      <c r="C25" s="226" t="s">
        <v>234</v>
      </c>
      <c r="D25" s="76">
        <v>20</v>
      </c>
      <c r="E25" s="227"/>
      <c r="F25" s="89"/>
      <c r="G25" s="89">
        <f>D25/100</f>
        <v>0.2</v>
      </c>
      <c r="H25" s="127">
        <f>(D25*$D$2)/1000</f>
        <v>14.8</v>
      </c>
      <c r="I25" s="88"/>
      <c r="J25" s="206" t="s">
        <v>241</v>
      </c>
      <c r="K25" s="226" t="s">
        <v>240</v>
      </c>
      <c r="L25" s="76">
        <v>25</v>
      </c>
      <c r="M25" s="227"/>
      <c r="N25" s="89"/>
      <c r="O25" s="89">
        <f>L25/100</f>
        <v>0.25</v>
      </c>
      <c r="P25" s="127">
        <f>(L25*$D$2)/1000</f>
        <v>18.5</v>
      </c>
      <c r="Q25" s="88"/>
      <c r="R25" s="94" t="s">
        <v>298</v>
      </c>
      <c r="S25" s="162" t="s">
        <v>433</v>
      </c>
      <c r="T25" s="89">
        <v>25</v>
      </c>
      <c r="U25" s="156"/>
      <c r="V25" s="73"/>
      <c r="W25" s="89">
        <f>T25/100</f>
        <v>0.25</v>
      </c>
      <c r="X25" s="213">
        <f>(T25*$D$2)/1000</f>
        <v>18.5</v>
      </c>
      <c r="Y25" s="88"/>
      <c r="Z25" s="314" t="s">
        <v>218</v>
      </c>
      <c r="AA25" s="68" t="s">
        <v>204</v>
      </c>
      <c r="AB25" s="73">
        <v>25</v>
      </c>
      <c r="AC25" s="128"/>
      <c r="AD25" s="128">
        <f>AB25/140</f>
        <v>0.17857142857142858</v>
      </c>
      <c r="AE25" s="131"/>
      <c r="AF25" s="107">
        <f>(AB25*$D$2)/1000</f>
        <v>18.5</v>
      </c>
      <c r="AG25" s="88"/>
      <c r="AH25" s="206" t="s">
        <v>408</v>
      </c>
      <c r="AI25" s="226" t="s">
        <v>434</v>
      </c>
      <c r="AJ25" s="76">
        <v>2</v>
      </c>
      <c r="AK25" s="227"/>
      <c r="AL25" s="89"/>
      <c r="AM25" s="89">
        <f>AJ25*10/100</f>
        <v>0.2</v>
      </c>
      <c r="AN25" s="107">
        <f>(AJ25*$D$2)/1000</f>
        <v>1.48</v>
      </c>
      <c r="AO25" s="88"/>
    </row>
    <row r="26" spans="1:41" s="12" customFormat="1" ht="14.1" customHeight="1">
      <c r="A26" s="437"/>
      <c r="B26" s="207" t="s">
        <v>191</v>
      </c>
      <c r="C26" s="17" t="s">
        <v>215</v>
      </c>
      <c r="D26" s="76">
        <v>10</v>
      </c>
      <c r="E26" s="139"/>
      <c r="F26" s="199">
        <f>D26*0.5/35</f>
        <v>0.14285714285714285</v>
      </c>
      <c r="G26" s="89"/>
      <c r="H26" s="127">
        <f>(D26*$D$2)/1000</f>
        <v>7.4</v>
      </c>
      <c r="I26" s="95"/>
      <c r="J26" s="207" t="s">
        <v>242</v>
      </c>
      <c r="K26" s="17" t="s">
        <v>244</v>
      </c>
      <c r="L26" s="76">
        <v>10</v>
      </c>
      <c r="M26" s="139"/>
      <c r="N26" s="199">
        <f>L26*0.5/35</f>
        <v>0.14285714285714285</v>
      </c>
      <c r="O26" s="89"/>
      <c r="P26" s="127">
        <f>(L26*$D$2)/1000</f>
        <v>7.4</v>
      </c>
      <c r="Q26" s="95"/>
      <c r="R26" s="94" t="s">
        <v>299</v>
      </c>
      <c r="S26" s="198" t="s">
        <v>128</v>
      </c>
      <c r="T26" s="89">
        <v>15</v>
      </c>
      <c r="U26" s="70"/>
      <c r="V26" s="73">
        <f>T26*0.5/35</f>
        <v>0.21428571428571427</v>
      </c>
      <c r="W26" s="128"/>
      <c r="X26" s="213">
        <f>(T26*$D$2)/1000</f>
        <v>11.1</v>
      </c>
      <c r="Y26" s="88"/>
      <c r="Z26" s="315" t="s">
        <v>91</v>
      </c>
      <c r="AA26" s="78" t="s">
        <v>245</v>
      </c>
      <c r="AB26" s="73">
        <v>1</v>
      </c>
      <c r="AC26" s="316"/>
      <c r="AD26" s="90"/>
      <c r="AE26" s="76"/>
      <c r="AF26" s="107">
        <f>(AB26*$D$2)/1000</f>
        <v>0.74</v>
      </c>
      <c r="AG26" s="95"/>
      <c r="AH26" s="207" t="s">
        <v>91</v>
      </c>
      <c r="AI26" s="17" t="s">
        <v>173</v>
      </c>
      <c r="AJ26" s="76">
        <v>10</v>
      </c>
      <c r="AK26" s="139"/>
      <c r="AL26" s="199">
        <f>AJ26/55</f>
        <v>0.18181818181818182</v>
      </c>
      <c r="AM26" s="89"/>
      <c r="AN26" s="107">
        <f>(AJ26*$D$2)/1000</f>
        <v>7.4</v>
      </c>
      <c r="AO26" s="91"/>
    </row>
    <row r="27" spans="1:41" s="12" customFormat="1" ht="14.1" customHeight="1">
      <c r="A27" s="437"/>
      <c r="B27" s="207" t="s">
        <v>214</v>
      </c>
      <c r="C27" s="226"/>
      <c r="D27" s="76"/>
      <c r="E27" s="227"/>
      <c r="F27" s="89"/>
      <c r="G27" s="89"/>
      <c r="H27" s="127"/>
      <c r="I27" s="88"/>
      <c r="J27" s="207" t="s">
        <v>243</v>
      </c>
      <c r="K27" s="226"/>
      <c r="L27" s="76"/>
      <c r="M27" s="227"/>
      <c r="N27" s="89"/>
      <c r="O27" s="89"/>
      <c r="P27" s="127"/>
      <c r="Q27" s="88"/>
      <c r="R27" s="94" t="s">
        <v>106</v>
      </c>
      <c r="S27" s="162"/>
      <c r="T27" s="89"/>
      <c r="U27" s="156"/>
      <c r="V27" s="73"/>
      <c r="W27" s="76"/>
      <c r="X27" s="213"/>
      <c r="Y27" s="88"/>
      <c r="Z27" s="315" t="s">
        <v>186</v>
      </c>
      <c r="AA27" s="68" t="s">
        <v>280</v>
      </c>
      <c r="AB27" s="73">
        <v>20</v>
      </c>
      <c r="AC27" s="268"/>
      <c r="AD27" s="70"/>
      <c r="AE27" s="89">
        <f>AB27/100</f>
        <v>0.2</v>
      </c>
      <c r="AF27" s="32">
        <f>(AB27*$D$2)/1000</f>
        <v>14.8</v>
      </c>
      <c r="AG27" s="88"/>
      <c r="AH27" s="207" t="s">
        <v>209</v>
      </c>
      <c r="AI27" s="226"/>
      <c r="AJ27" s="76"/>
      <c r="AK27" s="227"/>
      <c r="AL27" s="89"/>
      <c r="AM27" s="89"/>
      <c r="AN27" s="107"/>
      <c r="AO27" s="71"/>
    </row>
    <row r="28" spans="1:41" s="12" customFormat="1" ht="14.1" customHeight="1">
      <c r="A28" s="437"/>
      <c r="B28" s="228" t="s">
        <v>176</v>
      </c>
      <c r="C28" s="17"/>
      <c r="D28" s="89"/>
      <c r="E28" s="60"/>
      <c r="F28" s="139"/>
      <c r="G28" s="139"/>
      <c r="H28" s="127"/>
      <c r="I28" s="88"/>
      <c r="J28" s="228" t="s">
        <v>222</v>
      </c>
      <c r="K28" s="17"/>
      <c r="L28" s="89"/>
      <c r="M28" s="60"/>
      <c r="N28" s="139"/>
      <c r="O28" s="139"/>
      <c r="P28" s="127"/>
      <c r="Q28" s="88"/>
      <c r="R28" s="94" t="s">
        <v>163</v>
      </c>
      <c r="S28" s="61"/>
      <c r="T28" s="60"/>
      <c r="U28" s="156"/>
      <c r="V28" s="73"/>
      <c r="W28" s="73"/>
      <c r="X28" s="83"/>
      <c r="Y28" s="88"/>
      <c r="Z28" s="315" t="s">
        <v>246</v>
      </c>
      <c r="AA28" s="68"/>
      <c r="AB28" s="73"/>
      <c r="AC28" s="268"/>
      <c r="AD28" s="70"/>
      <c r="AE28" s="132"/>
      <c r="AF28" s="32"/>
      <c r="AG28" s="88"/>
      <c r="AH28" s="228" t="s">
        <v>202</v>
      </c>
      <c r="AI28" s="17"/>
      <c r="AJ28" s="89"/>
      <c r="AK28" s="60"/>
      <c r="AL28" s="139"/>
      <c r="AM28" s="139"/>
      <c r="AN28" s="127"/>
      <c r="AO28" s="111"/>
    </row>
    <row r="29" spans="1:41" s="12" customFormat="1" ht="14.1" customHeight="1">
      <c r="A29" s="437"/>
      <c r="B29" s="228" t="s">
        <v>97</v>
      </c>
      <c r="C29" s="17"/>
      <c r="D29" s="89"/>
      <c r="E29" s="244"/>
      <c r="F29" s="244"/>
      <c r="G29" s="76"/>
      <c r="H29" s="83"/>
      <c r="I29" s="130"/>
      <c r="J29" s="228" t="s">
        <v>97</v>
      </c>
      <c r="K29" s="17"/>
      <c r="L29" s="89"/>
      <c r="M29" s="244"/>
      <c r="N29" s="244"/>
      <c r="O29" s="76"/>
      <c r="P29" s="83"/>
      <c r="Q29" s="130"/>
      <c r="R29" s="59" t="s">
        <v>97</v>
      </c>
      <c r="S29" s="61"/>
      <c r="T29" s="60"/>
      <c r="U29" s="157"/>
      <c r="V29" s="73"/>
      <c r="W29" s="77"/>
      <c r="X29" s="158"/>
      <c r="Y29" s="95"/>
      <c r="Z29" s="315" t="s">
        <v>0</v>
      </c>
      <c r="AA29" s="76"/>
      <c r="AB29" s="73"/>
      <c r="AC29" s="67"/>
      <c r="AD29" s="73"/>
      <c r="AE29" s="73"/>
      <c r="AF29" s="313"/>
      <c r="AG29" s="130"/>
      <c r="AH29" s="228" t="s">
        <v>0</v>
      </c>
      <c r="AI29" s="17"/>
      <c r="AJ29" s="89"/>
      <c r="AK29" s="244"/>
      <c r="AL29" s="244"/>
      <c r="AM29" s="76"/>
      <c r="AN29" s="83"/>
      <c r="AO29" s="71"/>
    </row>
    <row r="30" spans="1:41" s="12" customFormat="1" ht="14.1" customHeight="1">
      <c r="A30" s="437"/>
      <c r="B30" s="235"/>
      <c r="C30" s="17"/>
      <c r="D30" s="90"/>
      <c r="E30" s="73"/>
      <c r="F30" s="73"/>
      <c r="G30" s="89"/>
      <c r="H30" s="107"/>
      <c r="I30" s="130"/>
      <c r="J30" s="75"/>
      <c r="K30" s="198"/>
      <c r="L30" s="89"/>
      <c r="M30" s="73"/>
      <c r="N30" s="73"/>
      <c r="O30" s="76"/>
      <c r="P30" s="107"/>
      <c r="Q30" s="82"/>
      <c r="R30" s="75"/>
      <c r="S30" s="198"/>
      <c r="T30" s="89"/>
      <c r="U30" s="73"/>
      <c r="V30" s="73"/>
      <c r="W30" s="76"/>
      <c r="X30" s="107"/>
      <c r="Y30" s="71"/>
      <c r="Z30" s="69"/>
      <c r="AA30" s="14"/>
      <c r="AB30" s="233"/>
      <c r="AC30" s="67"/>
      <c r="AD30" s="70"/>
      <c r="AE30" s="257"/>
      <c r="AF30" s="256"/>
      <c r="AG30" s="71"/>
      <c r="AH30" s="228"/>
      <c r="AI30" s="17"/>
      <c r="AJ30" s="89"/>
      <c r="AK30" s="244"/>
      <c r="AL30" s="244"/>
      <c r="AM30" s="76"/>
      <c r="AN30" s="83"/>
      <c r="AO30" s="130"/>
    </row>
    <row r="31" spans="1:41" s="12" customFormat="1" ht="14.1" customHeight="1">
      <c r="A31" s="437"/>
      <c r="B31" s="235"/>
      <c r="C31" s="17"/>
      <c r="D31" s="90"/>
      <c r="E31" s="73"/>
      <c r="F31" s="73"/>
      <c r="G31" s="89"/>
      <c r="H31" s="213"/>
      <c r="I31" s="82"/>
      <c r="J31" s="75"/>
      <c r="K31" s="336" t="s">
        <v>132</v>
      </c>
      <c r="L31" s="337">
        <v>1</v>
      </c>
      <c r="M31" s="73"/>
      <c r="N31" s="73"/>
      <c r="O31" s="73"/>
      <c r="P31" s="107"/>
      <c r="Q31" s="82"/>
      <c r="R31" s="75"/>
      <c r="S31" s="172"/>
      <c r="T31" s="122"/>
      <c r="U31" s="157"/>
      <c r="V31" s="73"/>
      <c r="W31" s="77"/>
      <c r="X31" s="158"/>
      <c r="Y31" s="71"/>
      <c r="Z31" s="75"/>
      <c r="AA31" s="172"/>
      <c r="AB31" s="122"/>
      <c r="AC31" s="157"/>
      <c r="AD31" s="73"/>
      <c r="AE31" s="77"/>
      <c r="AF31" s="158"/>
      <c r="AG31" s="71"/>
      <c r="AH31" s="59"/>
      <c r="AI31" s="139"/>
      <c r="AJ31" s="203"/>
      <c r="AK31" s="76"/>
      <c r="AL31" s="76"/>
      <c r="AM31" s="76"/>
      <c r="AN31" s="107"/>
      <c r="AO31" s="112"/>
    </row>
    <row r="32" spans="1:41" s="12" customFormat="1" ht="14.1" customHeight="1">
      <c r="A32" s="438"/>
      <c r="B32" s="215" t="s">
        <v>52</v>
      </c>
      <c r="C32" s="62"/>
      <c r="D32" s="63"/>
      <c r="E32" s="73"/>
      <c r="F32" s="73"/>
      <c r="G32" s="73"/>
      <c r="H32" s="107"/>
      <c r="I32" s="82"/>
      <c r="J32" s="215" t="s">
        <v>52</v>
      </c>
      <c r="K32" s="62" t="s">
        <v>78</v>
      </c>
      <c r="L32" s="63">
        <v>1</v>
      </c>
      <c r="M32" s="73"/>
      <c r="N32" s="73"/>
      <c r="O32" s="73"/>
      <c r="P32" s="107"/>
      <c r="Q32" s="82"/>
      <c r="R32" s="215" t="s">
        <v>52</v>
      </c>
      <c r="S32" s="336"/>
      <c r="T32" s="337"/>
      <c r="U32" s="24"/>
      <c r="V32" s="24"/>
      <c r="W32" s="24"/>
      <c r="X32" s="31"/>
      <c r="Y32" s="112"/>
      <c r="Z32" s="215" t="s">
        <v>76</v>
      </c>
      <c r="AA32" s="62"/>
      <c r="AB32" s="63"/>
      <c r="AC32" s="64"/>
      <c r="AD32" s="64"/>
      <c r="AE32" s="64"/>
      <c r="AF32" s="66"/>
      <c r="AG32" s="112"/>
      <c r="AH32" s="215" t="s">
        <v>52</v>
      </c>
      <c r="AI32" s="336"/>
      <c r="AJ32" s="337"/>
      <c r="AK32" s="64"/>
      <c r="AL32" s="64"/>
      <c r="AM32" s="64"/>
      <c r="AN32" s="152"/>
      <c r="AO32" s="153"/>
    </row>
    <row r="33" spans="1:41" s="12" customFormat="1" ht="14.1" customHeight="1">
      <c r="A33" s="219"/>
      <c r="B33" s="429" t="s">
        <v>105</v>
      </c>
      <c r="C33" s="208" t="s">
        <v>43</v>
      </c>
      <c r="D33" s="152"/>
      <c r="E33" s="209"/>
      <c r="F33" s="209"/>
      <c r="G33" s="209"/>
      <c r="H33" s="396" t="s">
        <v>481</v>
      </c>
      <c r="I33" s="396" t="s">
        <v>482</v>
      </c>
      <c r="J33" s="429" t="s">
        <v>105</v>
      </c>
      <c r="K33" s="208" t="s">
        <v>39</v>
      </c>
      <c r="L33" s="153"/>
      <c r="M33" s="209"/>
      <c r="N33" s="209"/>
      <c r="O33" s="209"/>
      <c r="P33" s="396" t="s">
        <v>481</v>
      </c>
      <c r="Q33" s="396" t="s">
        <v>482</v>
      </c>
      <c r="R33" s="429" t="s">
        <v>105</v>
      </c>
      <c r="S33" s="208" t="s">
        <v>39</v>
      </c>
      <c r="T33" s="152"/>
      <c r="U33" s="209"/>
      <c r="V33" s="209"/>
      <c r="W33" s="209"/>
      <c r="X33" s="396" t="s">
        <v>481</v>
      </c>
      <c r="Y33" s="396" t="s">
        <v>482</v>
      </c>
      <c r="Z33" s="429" t="s">
        <v>105</v>
      </c>
      <c r="AA33" s="208" t="s">
        <v>39</v>
      </c>
      <c r="AB33" s="152"/>
      <c r="AC33" s="209"/>
      <c r="AD33" s="209"/>
      <c r="AE33" s="209"/>
      <c r="AF33" s="396" t="s">
        <v>481</v>
      </c>
      <c r="AG33" s="396" t="s">
        <v>482</v>
      </c>
      <c r="AH33" s="429" t="s">
        <v>105</v>
      </c>
      <c r="AI33" s="208" t="s">
        <v>39</v>
      </c>
      <c r="AJ33" s="152"/>
      <c r="AK33" s="209"/>
      <c r="AL33" s="209"/>
      <c r="AM33" s="209"/>
      <c r="AN33" s="396" t="s">
        <v>481</v>
      </c>
      <c r="AO33" s="396" t="s">
        <v>482</v>
      </c>
    </row>
    <row r="34" spans="1:41" s="12" customFormat="1" ht="14.1" customHeight="1">
      <c r="A34" s="426"/>
      <c r="B34" s="429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5.2810457516339868</v>
      </c>
      <c r="J34" s="429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</v>
      </c>
      <c r="R34" s="429"/>
      <c r="S34" s="41" t="s">
        <v>47</v>
      </c>
      <c r="T34" s="49"/>
      <c r="U34" s="117"/>
      <c r="V34" s="117"/>
      <c r="W34" s="117"/>
      <c r="X34" s="49">
        <v>4.5</v>
      </c>
      <c r="Y34" s="50">
        <f>SUM(U5:U32)</f>
        <v>5.7063492063492065</v>
      </c>
      <c r="Z34" s="429"/>
      <c r="AA34" s="41" t="s">
        <v>47</v>
      </c>
      <c r="AB34" s="49"/>
      <c r="AC34" s="117"/>
      <c r="AD34" s="117"/>
      <c r="AE34" s="117"/>
      <c r="AF34" s="49">
        <v>4.5</v>
      </c>
      <c r="AG34" s="50">
        <f>SUM(AC5:AC32)</f>
        <v>5.363398692810458</v>
      </c>
      <c r="AH34" s="429"/>
      <c r="AI34" s="41" t="s">
        <v>47</v>
      </c>
      <c r="AJ34" s="49"/>
      <c r="AK34" s="117"/>
      <c r="AL34" s="117"/>
      <c r="AM34" s="117"/>
      <c r="AN34" s="49">
        <v>4.5</v>
      </c>
      <c r="AO34" s="50">
        <f>SUM(AK5:AK32)</f>
        <v>5</v>
      </c>
    </row>
    <row r="35" spans="1:41" s="15" customFormat="1" ht="14.1" customHeight="1">
      <c r="A35" s="427"/>
      <c r="B35" s="429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2.3714285714285714</v>
      </c>
      <c r="J35" s="429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2.5974025974025969</v>
      </c>
      <c r="R35" s="429"/>
      <c r="S35" s="42" t="s">
        <v>48</v>
      </c>
      <c r="T35" s="50"/>
      <c r="U35" s="117"/>
      <c r="V35" s="117"/>
      <c r="W35" s="117"/>
      <c r="X35" s="50">
        <v>2</v>
      </c>
      <c r="Y35" s="50">
        <f>SUM(V6:V32)</f>
        <v>2.2142857142857144</v>
      </c>
      <c r="Z35" s="429"/>
      <c r="AA35" s="42" t="s">
        <v>48</v>
      </c>
      <c r="AB35" s="50"/>
      <c r="AC35" s="117"/>
      <c r="AD35" s="117"/>
      <c r="AE35" s="117"/>
      <c r="AF35" s="50">
        <v>2</v>
      </c>
      <c r="AG35" s="50">
        <f>SUM(AD6:AD32)</f>
        <v>3.1940476190476188</v>
      </c>
      <c r="AH35" s="429"/>
      <c r="AI35" s="42" t="s">
        <v>48</v>
      </c>
      <c r="AJ35" s="50"/>
      <c r="AK35" s="117"/>
      <c r="AL35" s="117"/>
      <c r="AM35" s="117"/>
      <c r="AN35" s="50">
        <v>2</v>
      </c>
      <c r="AO35" s="50">
        <f>SUM(AL6:AL32)</f>
        <v>2.7532467532467528</v>
      </c>
    </row>
    <row r="36" spans="1:41" s="15" customFormat="1" ht="14.1" customHeight="1">
      <c r="A36" s="427"/>
      <c r="B36" s="429"/>
      <c r="C36" s="43" t="s">
        <v>44</v>
      </c>
      <c r="D36" s="98"/>
      <c r="E36" s="96"/>
      <c r="F36" s="96"/>
      <c r="G36" s="96"/>
      <c r="H36" s="50">
        <f>I36</f>
        <v>1.75</v>
      </c>
      <c r="I36" s="50">
        <f>SUM(G8:G32)</f>
        <v>1.75</v>
      </c>
      <c r="J36" s="429"/>
      <c r="K36" s="43" t="s">
        <v>40</v>
      </c>
      <c r="L36" s="51"/>
      <c r="M36" s="49"/>
      <c r="N36" s="49"/>
      <c r="O36" s="49"/>
      <c r="P36" s="50">
        <f>Q36</f>
        <v>1.6</v>
      </c>
      <c r="Q36" s="50">
        <f>SUM(O8:O32)</f>
        <v>1.6</v>
      </c>
      <c r="R36" s="429"/>
      <c r="S36" s="43" t="s">
        <v>40</v>
      </c>
      <c r="T36" s="51"/>
      <c r="U36" s="49"/>
      <c r="V36" s="49"/>
      <c r="W36" s="49"/>
      <c r="X36" s="50">
        <f>Y36</f>
        <v>0.97</v>
      </c>
      <c r="Y36" s="50">
        <f>SUM(W8:W32)</f>
        <v>0.97</v>
      </c>
      <c r="Z36" s="429"/>
      <c r="AA36" s="43" t="s">
        <v>40</v>
      </c>
      <c r="AB36" s="51"/>
      <c r="AC36" s="49"/>
      <c r="AD36" s="49"/>
      <c r="AE36" s="49"/>
      <c r="AF36" s="50">
        <f>AG36</f>
        <v>1.5</v>
      </c>
      <c r="AG36" s="50">
        <f>SUM(AE8:AE32)</f>
        <v>1.5</v>
      </c>
      <c r="AH36" s="429"/>
      <c r="AI36" s="43" t="s">
        <v>40</v>
      </c>
      <c r="AJ36" s="51"/>
      <c r="AK36" s="49"/>
      <c r="AL36" s="49"/>
      <c r="AM36" s="49"/>
      <c r="AN36" s="50">
        <f>AO36</f>
        <v>1.8</v>
      </c>
      <c r="AO36" s="50">
        <f>SUM(AM8:AM32)</f>
        <v>1.8</v>
      </c>
    </row>
    <row r="37" spans="1:41" s="12" customFormat="1" ht="14.1" customHeight="1">
      <c r="A37" s="427"/>
      <c r="B37" s="429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29"/>
      <c r="K37" s="43" t="s">
        <v>41</v>
      </c>
      <c r="L37" s="51"/>
      <c r="M37" s="50"/>
      <c r="N37" s="50"/>
      <c r="O37" s="50"/>
      <c r="P37" s="50">
        <f>Q37</f>
        <v>1</v>
      </c>
      <c r="Q37" s="50">
        <f>L32</f>
        <v>1</v>
      </c>
      <c r="R37" s="429"/>
      <c r="S37" s="43" t="s">
        <v>41</v>
      </c>
      <c r="T37" s="51"/>
      <c r="U37" s="50"/>
      <c r="V37" s="50"/>
      <c r="W37" s="50"/>
      <c r="X37" s="50">
        <f>Y37</f>
        <v>0</v>
      </c>
      <c r="Y37" s="50">
        <v>0</v>
      </c>
      <c r="Z37" s="429"/>
      <c r="AA37" s="43" t="s">
        <v>41</v>
      </c>
      <c r="AB37" s="51"/>
      <c r="AC37" s="50"/>
      <c r="AD37" s="50"/>
      <c r="AE37" s="50"/>
      <c r="AF37" s="50">
        <f>AG37</f>
        <v>0</v>
      </c>
      <c r="AG37" s="50">
        <f>AB32</f>
        <v>0</v>
      </c>
      <c r="AH37" s="429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27"/>
      <c r="B38" s="429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29"/>
      <c r="K38" s="41" t="s">
        <v>46</v>
      </c>
      <c r="L38" s="51"/>
      <c r="M38" s="51"/>
      <c r="N38" s="51"/>
      <c r="O38" s="51"/>
      <c r="P38" s="50">
        <f>Q38</f>
        <v>1</v>
      </c>
      <c r="Q38" s="50">
        <v>1</v>
      </c>
      <c r="R38" s="429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29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29"/>
      <c r="AI38" s="41" t="s">
        <v>102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27"/>
      <c r="B39" s="429"/>
      <c r="C39" s="41" t="s">
        <v>96</v>
      </c>
      <c r="D39" s="98"/>
      <c r="E39" s="98"/>
      <c r="F39" s="98"/>
      <c r="G39" s="98"/>
      <c r="H39" s="50">
        <v>2.5</v>
      </c>
      <c r="I39" s="50">
        <v>2.5</v>
      </c>
      <c r="J39" s="429"/>
      <c r="K39" s="41" t="s">
        <v>96</v>
      </c>
      <c r="L39" s="51"/>
      <c r="M39" s="51"/>
      <c r="N39" s="51"/>
      <c r="O39" s="51"/>
      <c r="P39" s="50">
        <v>2.5</v>
      </c>
      <c r="Q39" s="50">
        <v>2.5</v>
      </c>
      <c r="R39" s="429"/>
      <c r="S39" s="41" t="s">
        <v>96</v>
      </c>
      <c r="T39" s="51"/>
      <c r="U39" s="51"/>
      <c r="V39" s="51"/>
      <c r="W39" s="51"/>
      <c r="X39" s="50">
        <v>2.5</v>
      </c>
      <c r="Y39" s="50">
        <v>2.5</v>
      </c>
      <c r="Z39" s="429"/>
      <c r="AA39" s="41" t="s">
        <v>96</v>
      </c>
      <c r="AB39" s="51"/>
      <c r="AC39" s="51"/>
      <c r="AD39" s="51"/>
      <c r="AE39" s="51"/>
      <c r="AF39" s="50">
        <v>2.5</v>
      </c>
      <c r="AG39" s="50">
        <v>2.5</v>
      </c>
      <c r="AH39" s="429"/>
      <c r="AI39" s="41" t="s">
        <v>96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" customHeight="1">
      <c r="A40" s="428"/>
      <c r="B40" s="430"/>
      <c r="C40" s="43" t="s">
        <v>104</v>
      </c>
      <c r="D40" s="98"/>
      <c r="E40" s="98"/>
      <c r="F40" s="98"/>
      <c r="G40" s="98"/>
      <c r="H40" s="52">
        <f>(H34*70)+(H35*75)+(H36*25)+(H37*60)+(H38*150)+(H39*45)</f>
        <v>621.25</v>
      </c>
      <c r="I40" s="52">
        <f>(I34*70)+(I35*75)+(I36*25)+(I37*60)+(I38*150)+(I39*45)</f>
        <v>703.78034547152197</v>
      </c>
      <c r="J40" s="430"/>
      <c r="K40" s="43" t="s">
        <v>104</v>
      </c>
      <c r="L40" s="51"/>
      <c r="M40" s="51"/>
      <c r="N40" s="51"/>
      <c r="O40" s="51"/>
      <c r="P40" s="52">
        <f>(P34*70)+(P35*75)+(P36*25)+(P37*60)+(P38*150)+(P39*45)</f>
        <v>827.5</v>
      </c>
      <c r="Q40" s="52">
        <f>(Q34*70)+(Q35*75)+(Q36*25)+(Q37*60)+(Q38*150)+(Q39*45)</f>
        <v>907.30519480519479</v>
      </c>
      <c r="R40" s="430"/>
      <c r="S40" s="43" t="s">
        <v>104</v>
      </c>
      <c r="T40" s="51"/>
      <c r="U40" s="51"/>
      <c r="V40" s="51"/>
      <c r="W40" s="51"/>
      <c r="X40" s="52">
        <f>(X34*70)+(X35*75)+(X36*25)+(X37*60)+(X38*150)+(X39*45)</f>
        <v>601.75</v>
      </c>
      <c r="Y40" s="52">
        <f>(Y34*70)+(Y35*75)+(Y36*25)+(Y37*60)+(Y38*150)+(Y39*45)</f>
        <v>702.26587301587301</v>
      </c>
      <c r="Z40" s="430"/>
      <c r="AA40" s="43" t="s">
        <v>104</v>
      </c>
      <c r="AB40" s="51"/>
      <c r="AC40" s="51"/>
      <c r="AD40" s="51"/>
      <c r="AE40" s="51"/>
      <c r="AF40" s="52">
        <f>(AF34*70)+(AF35*75)+(AF36*25)+(AF37*60)+(AF38*150)+(AF39*45)</f>
        <v>615</v>
      </c>
      <c r="AG40" s="52">
        <f>(AG34*70)+(AG35*75)+(AG36*25)+(AG37*60)+(AG38*150)+(AG39*45)</f>
        <v>764.99147992530345</v>
      </c>
      <c r="AH40" s="430"/>
      <c r="AI40" s="43" t="s">
        <v>104</v>
      </c>
      <c r="AJ40" s="51"/>
      <c r="AK40" s="51"/>
      <c r="AL40" s="51"/>
      <c r="AM40" s="51"/>
      <c r="AN40" s="52">
        <f>(AN34*70)+(AN35*75)+(AN36*25)+(AN37*60)+(AN38*150)+(AN39*45)</f>
        <v>622.5</v>
      </c>
      <c r="AO40" s="52">
        <f>(AO34*70)+(AO35*75)+(AO36*25)+(AO37*60)+(AO38*150)+(AO39*45)</f>
        <v>713.9935064935064</v>
      </c>
    </row>
    <row r="41" spans="1:41" ht="19.5" customHeight="1">
      <c r="B41" s="12"/>
      <c r="C41" s="259" t="s">
        <v>36</v>
      </c>
      <c r="D41" s="260"/>
      <c r="E41" s="260"/>
      <c r="F41" s="261"/>
      <c r="G41" s="261"/>
      <c r="H41" s="262"/>
      <c r="I41" s="260"/>
      <c r="J41" s="260"/>
      <c r="K41" s="259" t="s">
        <v>42</v>
      </c>
      <c r="L41" s="260"/>
      <c r="M41" s="260"/>
      <c r="N41" s="260"/>
      <c r="O41" s="260"/>
      <c r="P41" s="262"/>
      <c r="Q41" s="260"/>
      <c r="R41" s="260"/>
      <c r="S41" s="260" t="s">
        <v>37</v>
      </c>
      <c r="T41" s="260"/>
      <c r="U41" s="260"/>
      <c r="V41" s="260"/>
      <c r="W41" s="260"/>
      <c r="X41" s="262"/>
      <c r="Z41" s="12"/>
      <c r="AA41" s="47"/>
      <c r="AH41" s="12"/>
      <c r="AI41" s="47"/>
    </row>
    <row r="42" spans="1:41" ht="18.75" customHeight="1">
      <c r="B42" s="12"/>
      <c r="C42" s="415" t="s">
        <v>82</v>
      </c>
      <c r="D42" s="415"/>
      <c r="E42" s="415"/>
      <c r="F42" s="415"/>
      <c r="G42" s="415"/>
      <c r="H42" s="415"/>
      <c r="I42" s="415"/>
      <c r="J42" s="415"/>
      <c r="K42" s="415"/>
      <c r="L42" s="415"/>
      <c r="M42" s="415"/>
      <c r="N42" s="415"/>
      <c r="O42" s="415"/>
      <c r="R42" s="12"/>
      <c r="S42" s="12"/>
      <c r="Z42" s="12"/>
      <c r="AA42" s="47"/>
      <c r="AI42"/>
      <c r="AN42"/>
    </row>
    <row r="43" spans="1:41" ht="14.1" customHeight="1"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11:16" customFormat="1" ht="14.1" customHeight="1"/>
    <row r="65506" spans="11:16" customFormat="1" ht="14.1" customHeight="1"/>
    <row r="65507" spans="11:16" customFormat="1" ht="14.1" customHeight="1"/>
    <row r="65508" spans="11:16" customFormat="1" ht="14.1" customHeight="1"/>
    <row r="65509" spans="11:16" customFormat="1" ht="14.1" customHeight="1"/>
    <row r="65510" spans="11:16" customFormat="1" ht="14.1" customHeight="1"/>
    <row r="65511" spans="11:16" customFormat="1" ht="14.1" customHeight="1"/>
    <row r="65512" spans="11:16" customFormat="1" ht="14.1" customHeight="1"/>
    <row r="65513" spans="11:16" customFormat="1" ht="14.1" customHeight="1">
      <c r="K65513" s="3"/>
      <c r="P65513" s="36"/>
    </row>
    <row r="65514" spans="11:16" customFormat="1" ht="14.1" customHeight="1">
      <c r="K65514" s="3"/>
      <c r="P65514" s="36"/>
    </row>
    <row r="65515" spans="11:16" customFormat="1" ht="14.1" customHeight="1">
      <c r="K65515" s="3"/>
      <c r="P65515" s="36"/>
    </row>
    <row r="65516" spans="11:16" customFormat="1" ht="14.1" customHeight="1">
      <c r="K65516" s="3"/>
      <c r="P65516" s="36"/>
    </row>
    <row r="65517" spans="11:16" customFormat="1" ht="14.1" customHeight="1">
      <c r="K65517" s="3"/>
      <c r="P65517" s="36"/>
    </row>
  </sheetData>
  <mergeCells count="27">
    <mergeCell ref="C42:O42"/>
    <mergeCell ref="A21:A24"/>
    <mergeCell ref="S22:S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  <mergeCell ref="L1:AB1"/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AU47"/>
  <sheetViews>
    <sheetView zoomScaleNormal="100" workbookViewId="0">
      <selection activeCell="R16" sqref="R16:X20"/>
    </sheetView>
  </sheetViews>
  <sheetFormatPr defaultRowHeight="14.1" customHeight="1"/>
  <cols>
    <col min="1" max="1" width="2.875" customWidth="1"/>
    <col min="2" max="2" width="3.625" style="12" customWidth="1"/>
    <col min="3" max="3" width="10.625" style="47" customWidth="1"/>
    <col min="4" max="4" width="4.625" customWidth="1"/>
    <col min="5" max="5" width="2.375" hidden="1" customWidth="1"/>
    <col min="6" max="6" width="10.875" style="5" hidden="1" customWidth="1"/>
    <col min="7" max="7" width="4.625" style="5" hidden="1" customWidth="1"/>
    <col min="8" max="8" width="3.625" style="36" customWidth="1"/>
    <col min="9" max="9" width="4.625" customWidth="1"/>
    <col min="10" max="10" width="3.625" style="12" customWidth="1"/>
    <col min="11" max="11" width="10.625" style="47" customWidth="1"/>
    <col min="12" max="12" width="4.625" style="12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6.75" hidden="1" customWidth="1"/>
    <col min="22" max="22" width="11.25" hidden="1" customWidth="1"/>
    <col min="23" max="23" width="4.25" hidden="1" customWidth="1"/>
    <col min="24" max="24" width="3.625" style="36" customWidth="1"/>
    <col min="25" max="25" width="4.625" customWidth="1"/>
    <col min="26" max="26" width="3.625" style="12" customWidth="1"/>
    <col min="27" max="27" width="10.625" style="47" customWidth="1"/>
    <col min="28" max="28" width="4.625" customWidth="1"/>
    <col min="29" max="29" width="12.75" hidden="1" customWidth="1"/>
    <col min="30" max="30" width="10.875" hidden="1" customWidth="1"/>
    <col min="31" max="31" width="4.625" hidden="1" customWidth="1"/>
    <col min="32" max="32" width="3.625" style="36" customWidth="1"/>
    <col min="33" max="33" width="4.625" customWidth="1"/>
    <col min="34" max="34" width="3.625" style="12" customWidth="1"/>
    <col min="35" max="35" width="10.625" style="47" customWidth="1"/>
    <col min="36" max="36" width="4.625" customWidth="1"/>
    <col min="37" max="38" width="10.875" hidden="1" customWidth="1"/>
    <col min="39" max="39" width="4.625" hidden="1" customWidth="1"/>
    <col min="40" max="40" width="3.625" style="36" customWidth="1"/>
    <col min="41" max="41" width="4.625" customWidth="1"/>
    <col min="42" max="42" width="3.625" customWidth="1"/>
    <col min="43" max="43" width="8.625" customWidth="1"/>
    <col min="44" max="44" width="3.625" customWidth="1"/>
    <col min="45" max="47" width="4.625" hidden="1" customWidth="1"/>
    <col min="48" max="49" width="3.625" customWidth="1"/>
  </cols>
  <sheetData>
    <row r="1" spans="1:41" ht="19.5" customHeight="1">
      <c r="A1" s="7"/>
      <c r="B1" s="44"/>
      <c r="C1" s="44"/>
      <c r="D1" s="416" t="s">
        <v>16</v>
      </c>
      <c r="E1" s="416"/>
      <c r="F1" s="416"/>
      <c r="G1" s="416"/>
      <c r="H1" s="416"/>
      <c r="I1" s="416"/>
      <c r="J1" s="416"/>
      <c r="K1" s="5" t="s">
        <v>483</v>
      </c>
      <c r="L1" s="409" t="s">
        <v>424</v>
      </c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14</v>
      </c>
      <c r="B2" s="45" t="s">
        <v>29</v>
      </c>
      <c r="C2" s="46" t="s">
        <v>30</v>
      </c>
      <c r="D2" s="423">
        <v>740</v>
      </c>
      <c r="E2" s="423"/>
      <c r="F2" s="33"/>
      <c r="G2" s="33"/>
      <c r="H2" s="33"/>
      <c r="I2" s="33"/>
      <c r="J2" s="48"/>
      <c r="K2" s="350" t="s">
        <v>258</v>
      </c>
      <c r="L2" s="350"/>
      <c r="M2" s="350"/>
      <c r="N2" s="350"/>
      <c r="O2" s="350"/>
      <c r="P2" s="350"/>
      <c r="Q2" s="350"/>
      <c r="R2" s="350"/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282"/>
      <c r="AL2" s="282"/>
      <c r="AM2" s="282"/>
      <c r="AN2" s="282"/>
      <c r="AO2" s="282"/>
    </row>
    <row r="3" spans="1:41" s="12" customFormat="1" ht="14.1" customHeight="1">
      <c r="A3" s="434" t="s">
        <v>6</v>
      </c>
      <c r="B3" s="13"/>
      <c r="C3" s="419">
        <v>46188</v>
      </c>
      <c r="D3" s="419"/>
      <c r="E3" s="16"/>
      <c r="F3" s="16"/>
      <c r="G3" s="16"/>
      <c r="H3" s="32"/>
      <c r="I3" s="13" t="s">
        <v>7</v>
      </c>
      <c r="J3" s="13"/>
      <c r="K3" s="419">
        <f>C3+1</f>
        <v>46189</v>
      </c>
      <c r="L3" s="419"/>
      <c r="M3" s="16"/>
      <c r="N3" s="16"/>
      <c r="O3" s="16"/>
      <c r="P3" s="32"/>
      <c r="Q3" s="13" t="s">
        <v>8</v>
      </c>
      <c r="R3" s="116"/>
      <c r="S3" s="419">
        <f>C3+2</f>
        <v>46190</v>
      </c>
      <c r="T3" s="419"/>
      <c r="U3" s="16"/>
      <c r="V3" s="16"/>
      <c r="W3" s="16"/>
      <c r="X3" s="32"/>
      <c r="Y3" s="13" t="s">
        <v>9</v>
      </c>
      <c r="Z3" s="116"/>
      <c r="AA3" s="419">
        <f>C3+3</f>
        <v>46191</v>
      </c>
      <c r="AB3" s="419"/>
      <c r="AC3" s="16"/>
      <c r="AD3" s="16"/>
      <c r="AE3" s="16"/>
      <c r="AF3" s="32"/>
      <c r="AG3" s="13" t="s">
        <v>10</v>
      </c>
      <c r="AH3" s="116"/>
      <c r="AI3" s="419">
        <f>C3+4</f>
        <v>46192</v>
      </c>
      <c r="AJ3" s="419"/>
      <c r="AK3" s="16"/>
      <c r="AL3" s="16"/>
      <c r="AM3" s="16"/>
      <c r="AN3" s="32"/>
      <c r="AO3" s="13" t="s">
        <v>75</v>
      </c>
    </row>
    <row r="4" spans="1:41" s="12" customFormat="1" ht="14.1" customHeight="1">
      <c r="A4" s="434"/>
      <c r="B4" s="13" t="s">
        <v>31</v>
      </c>
      <c r="C4" s="13" t="s">
        <v>32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22</v>
      </c>
      <c r="I4" s="13" t="s">
        <v>38</v>
      </c>
      <c r="J4" s="13" t="s">
        <v>33</v>
      </c>
      <c r="K4" s="13" t="s">
        <v>34</v>
      </c>
      <c r="L4" s="13" t="s">
        <v>35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22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22</v>
      </c>
      <c r="AG4" s="13" t="s">
        <v>38</v>
      </c>
      <c r="AH4" s="116" t="s">
        <v>31</v>
      </c>
      <c r="AI4" s="13" t="s">
        <v>32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22</v>
      </c>
      <c r="AO4" s="13" t="s">
        <v>38</v>
      </c>
    </row>
    <row r="5" spans="1:41" s="12" customFormat="1" ht="14.1" customHeight="1">
      <c r="A5" s="420" t="s">
        <v>13</v>
      </c>
      <c r="B5" s="79" t="s">
        <v>165</v>
      </c>
      <c r="C5" s="114" t="s">
        <v>166</v>
      </c>
      <c r="D5" s="115">
        <v>100</v>
      </c>
      <c r="E5" s="73">
        <f>D5/20</f>
        <v>5</v>
      </c>
      <c r="F5" s="13"/>
      <c r="G5" s="13"/>
      <c r="H5" s="107">
        <f>(D5*$D$2)/1000</f>
        <v>74</v>
      </c>
      <c r="I5" s="267"/>
      <c r="J5" s="79" t="s">
        <v>250</v>
      </c>
      <c r="K5" s="114" t="s">
        <v>249</v>
      </c>
      <c r="L5" s="115">
        <v>80</v>
      </c>
      <c r="M5" s="73">
        <f>L5/20</f>
        <v>4</v>
      </c>
      <c r="N5" s="13"/>
      <c r="O5" s="13"/>
      <c r="P5" s="107">
        <f>(L5*$D$2)/1000</f>
        <v>59.2</v>
      </c>
      <c r="Q5" s="71"/>
      <c r="R5" s="79" t="s">
        <v>142</v>
      </c>
      <c r="S5" s="289" t="s">
        <v>143</v>
      </c>
      <c r="T5" s="210">
        <v>150</v>
      </c>
      <c r="U5" s="73">
        <f>T5/30</f>
        <v>5</v>
      </c>
      <c r="V5" s="13"/>
      <c r="W5" s="13"/>
      <c r="X5" s="107">
        <f>(T5*$D$2)/1000</f>
        <v>111</v>
      </c>
      <c r="Y5" s="267"/>
      <c r="Z5" s="79" t="s">
        <v>250</v>
      </c>
      <c r="AA5" s="114" t="s">
        <v>249</v>
      </c>
      <c r="AB5" s="115">
        <v>80</v>
      </c>
      <c r="AC5" s="73">
        <f>AB5/20</f>
        <v>4</v>
      </c>
      <c r="AD5" s="13"/>
      <c r="AE5" s="13"/>
      <c r="AF5" s="107">
        <f>(AB5*$D$2)/1000</f>
        <v>59.2</v>
      </c>
      <c r="AG5" s="71"/>
      <c r="AH5" s="439" t="s">
        <v>360</v>
      </c>
      <c r="AI5" s="440"/>
      <c r="AJ5" s="440"/>
      <c r="AK5" s="440"/>
      <c r="AL5" s="440"/>
      <c r="AM5" s="440"/>
      <c r="AN5" s="441"/>
      <c r="AO5" s="71"/>
    </row>
    <row r="6" spans="1:41" s="12" customFormat="1" ht="14.1" customHeight="1">
      <c r="A6" s="420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251</v>
      </c>
      <c r="K6" s="80" t="s">
        <v>489</v>
      </c>
      <c r="L6" s="81">
        <v>20</v>
      </c>
      <c r="M6" s="73">
        <f>L6/20</f>
        <v>1</v>
      </c>
      <c r="N6" s="73"/>
      <c r="O6" s="13"/>
      <c r="P6" s="107">
        <f>(L6*$D$2)/1000</f>
        <v>14.8</v>
      </c>
      <c r="Q6" s="111"/>
      <c r="R6" s="72"/>
      <c r="S6" s="80"/>
      <c r="T6" s="81"/>
      <c r="U6" s="73"/>
      <c r="V6" s="73"/>
      <c r="W6" s="76"/>
      <c r="X6" s="111"/>
      <c r="Y6" s="71"/>
      <c r="Z6" s="72" t="s">
        <v>251</v>
      </c>
      <c r="AA6" s="80" t="s">
        <v>252</v>
      </c>
      <c r="AB6" s="81">
        <v>20</v>
      </c>
      <c r="AC6" s="73">
        <f>AB6/20</f>
        <v>1</v>
      </c>
      <c r="AD6" s="73"/>
      <c r="AE6" s="13"/>
      <c r="AF6" s="107">
        <f>(AB6*$D$2)/1000</f>
        <v>14.8</v>
      </c>
      <c r="AG6" s="111"/>
      <c r="AH6" s="442"/>
      <c r="AI6" s="443"/>
      <c r="AJ6" s="443"/>
      <c r="AK6" s="443"/>
      <c r="AL6" s="443"/>
      <c r="AM6" s="443"/>
      <c r="AN6" s="444"/>
      <c r="AO6" s="71"/>
    </row>
    <row r="7" spans="1:41" s="12" customFormat="1" ht="14.1" customHeight="1">
      <c r="A7" s="420"/>
      <c r="B7" s="18" t="s">
        <v>70</v>
      </c>
      <c r="C7" s="6"/>
      <c r="D7" s="30"/>
      <c r="E7" s="13"/>
      <c r="F7" s="13"/>
      <c r="G7" s="13"/>
      <c r="H7" s="71"/>
      <c r="I7" s="123"/>
      <c r="J7" s="18" t="s">
        <v>253</v>
      </c>
      <c r="K7" s="6"/>
      <c r="L7" s="13"/>
      <c r="M7" s="13"/>
      <c r="N7" s="13"/>
      <c r="O7" s="13"/>
      <c r="P7" s="32"/>
      <c r="Q7" s="111"/>
      <c r="R7" s="18" t="s">
        <v>144</v>
      </c>
      <c r="S7" s="6"/>
      <c r="T7" s="30"/>
      <c r="U7" s="13"/>
      <c r="V7" s="13"/>
      <c r="W7" s="13"/>
      <c r="X7" s="71"/>
      <c r="Y7" s="71"/>
      <c r="Z7" s="18" t="s">
        <v>253</v>
      </c>
      <c r="AA7" s="6"/>
      <c r="AB7" s="13"/>
      <c r="AC7" s="13"/>
      <c r="AD7" s="13"/>
      <c r="AE7" s="13"/>
      <c r="AF7" s="32"/>
      <c r="AG7" s="111"/>
      <c r="AH7" s="442"/>
      <c r="AI7" s="443"/>
      <c r="AJ7" s="443"/>
      <c r="AK7" s="443"/>
      <c r="AL7" s="443"/>
      <c r="AM7" s="443"/>
      <c r="AN7" s="444"/>
      <c r="AO7" s="71"/>
    </row>
    <row r="8" spans="1:41" s="12" customFormat="1" ht="14.1" customHeight="1">
      <c r="A8" s="420" t="s">
        <v>2</v>
      </c>
      <c r="B8" s="57" t="s">
        <v>443</v>
      </c>
      <c r="C8" s="165" t="s">
        <v>312</v>
      </c>
      <c r="D8" s="90">
        <v>70</v>
      </c>
      <c r="E8" s="181"/>
      <c r="F8" s="341">
        <f>D8*0.9/35</f>
        <v>1.8</v>
      </c>
      <c r="G8" s="174"/>
      <c r="H8" s="85">
        <f>(D8*$D$2)/1000</f>
        <v>51.8</v>
      </c>
      <c r="I8" s="91"/>
      <c r="J8" s="161" t="s">
        <v>169</v>
      </c>
      <c r="K8" s="308" t="s">
        <v>232</v>
      </c>
      <c r="L8" s="73">
        <v>40</v>
      </c>
      <c r="M8" s="60">
        <f>L8/90</f>
        <v>0.44444444444444442</v>
      </c>
      <c r="N8" s="126"/>
      <c r="O8" s="89"/>
      <c r="P8" s="107">
        <f>(L8*$D$2)/1000</f>
        <v>29.6</v>
      </c>
      <c r="Q8" s="91"/>
      <c r="R8" s="57" t="s">
        <v>448</v>
      </c>
      <c r="S8" s="86" t="s">
        <v>146</v>
      </c>
      <c r="T8" s="90">
        <v>15</v>
      </c>
      <c r="U8" s="181"/>
      <c r="V8" s="133"/>
      <c r="W8" s="174">
        <f>T8/100</f>
        <v>0.15</v>
      </c>
      <c r="X8" s="85">
        <f t="shared" ref="X8:X13" si="0">(T8*$D$2)/1000</f>
        <v>11.1</v>
      </c>
      <c r="Y8" s="290"/>
      <c r="Z8" s="57" t="s">
        <v>323</v>
      </c>
      <c r="AA8" s="238" t="s">
        <v>157</v>
      </c>
      <c r="AB8" s="90">
        <v>100</v>
      </c>
      <c r="AC8" s="179"/>
      <c r="AD8" s="93">
        <f>AB8*0.7/35</f>
        <v>2</v>
      </c>
      <c r="AE8" s="180"/>
      <c r="AF8" s="107">
        <f>(AB8*$D$2)/1000</f>
        <v>74</v>
      </c>
      <c r="AG8" s="91"/>
      <c r="AH8" s="442"/>
      <c r="AI8" s="443"/>
      <c r="AJ8" s="443"/>
      <c r="AK8" s="443"/>
      <c r="AL8" s="443"/>
      <c r="AM8" s="443"/>
      <c r="AN8" s="444"/>
      <c r="AO8" s="91"/>
    </row>
    <row r="9" spans="1:41" s="12" customFormat="1" ht="14.1" customHeight="1">
      <c r="A9" s="420"/>
      <c r="B9" s="94" t="s">
        <v>91</v>
      </c>
      <c r="C9" s="165" t="s">
        <v>313</v>
      </c>
      <c r="D9" s="90">
        <v>3</v>
      </c>
      <c r="E9" s="141"/>
      <c r="F9" s="342"/>
      <c r="G9" s="132">
        <f>D9/100</f>
        <v>0.03</v>
      </c>
      <c r="H9" s="107">
        <f>(D9*$D$2)/1000</f>
        <v>2.2200000000000002</v>
      </c>
      <c r="I9" s="88"/>
      <c r="J9" s="94" t="s">
        <v>171</v>
      </c>
      <c r="K9" s="86" t="s">
        <v>172</v>
      </c>
      <c r="L9" s="90">
        <v>20</v>
      </c>
      <c r="M9" s="126"/>
      <c r="N9" s="126"/>
      <c r="O9" s="89">
        <f>L9/100</f>
        <v>0.2</v>
      </c>
      <c r="P9" s="107">
        <f t="shared" ref="P9:P13" si="1">(L9*$D$2)/1000</f>
        <v>14.8</v>
      </c>
      <c r="Q9" s="88"/>
      <c r="R9" s="94" t="s">
        <v>449</v>
      </c>
      <c r="S9" s="86" t="s">
        <v>454</v>
      </c>
      <c r="T9" s="90">
        <v>35</v>
      </c>
      <c r="U9" s="141"/>
      <c r="V9" s="139">
        <f>T9/35</f>
        <v>1</v>
      </c>
      <c r="W9" s="132"/>
      <c r="X9" s="85">
        <f t="shared" si="0"/>
        <v>25.9</v>
      </c>
      <c r="Y9" s="88"/>
      <c r="Z9" s="94" t="s">
        <v>324</v>
      </c>
      <c r="AA9" s="349" t="s">
        <v>325</v>
      </c>
      <c r="AB9" s="89">
        <v>40</v>
      </c>
      <c r="AC9" s="166"/>
      <c r="AD9" s="90"/>
      <c r="AE9" s="89">
        <f>AB9/100</f>
        <v>0.4</v>
      </c>
      <c r="AF9" s="101">
        <f t="shared" ref="AF9:AF10" si="2">(AB9*$D$2)/1000</f>
        <v>29.6</v>
      </c>
      <c r="AG9" s="88"/>
      <c r="AH9" s="442"/>
      <c r="AI9" s="443"/>
      <c r="AJ9" s="443"/>
      <c r="AK9" s="443"/>
      <c r="AL9" s="443"/>
      <c r="AM9" s="443"/>
      <c r="AN9" s="444"/>
      <c r="AO9" s="88"/>
    </row>
    <row r="10" spans="1:41" s="12" customFormat="1" ht="14.1" customHeight="1">
      <c r="A10" s="420"/>
      <c r="B10" s="94" t="s">
        <v>310</v>
      </c>
      <c r="C10" s="165" t="s">
        <v>444</v>
      </c>
      <c r="D10" s="90">
        <v>20</v>
      </c>
      <c r="E10" s="343"/>
      <c r="F10" s="344"/>
      <c r="G10" s="132">
        <f>D10/100</f>
        <v>0.2</v>
      </c>
      <c r="H10" s="107">
        <f>(D10*$D$2)/1000</f>
        <v>14.8</v>
      </c>
      <c r="I10" s="91"/>
      <c r="J10" s="75" t="s">
        <v>98</v>
      </c>
      <c r="K10" s="86" t="s">
        <v>128</v>
      </c>
      <c r="L10" s="90">
        <v>90</v>
      </c>
      <c r="M10" s="193"/>
      <c r="N10" s="132">
        <f>L10*0.7/35</f>
        <v>1.7999999999999998</v>
      </c>
      <c r="O10" s="89"/>
      <c r="P10" s="107">
        <f>(L10*$D$2)/1000</f>
        <v>66.599999999999994</v>
      </c>
      <c r="Q10" s="88"/>
      <c r="R10" s="94" t="s">
        <v>450</v>
      </c>
      <c r="S10" s="86" t="s">
        <v>451</v>
      </c>
      <c r="T10" s="90">
        <v>15</v>
      </c>
      <c r="U10" s="181">
        <f>T10/85</f>
        <v>0.17647058823529413</v>
      </c>
      <c r="V10" s="133"/>
      <c r="W10" s="174"/>
      <c r="X10" s="85">
        <f t="shared" si="0"/>
        <v>11.1</v>
      </c>
      <c r="Y10" s="290"/>
      <c r="Z10" s="94" t="s">
        <v>153</v>
      </c>
      <c r="AA10" s="266" t="s">
        <v>326</v>
      </c>
      <c r="AB10" s="90">
        <v>5</v>
      </c>
      <c r="AC10" s="211"/>
      <c r="AD10" s="150"/>
      <c r="AE10" s="139"/>
      <c r="AF10" s="101">
        <f t="shared" si="2"/>
        <v>3.7</v>
      </c>
      <c r="AG10" s="88"/>
      <c r="AH10" s="442"/>
      <c r="AI10" s="443"/>
      <c r="AJ10" s="443"/>
      <c r="AK10" s="443"/>
      <c r="AL10" s="443"/>
      <c r="AM10" s="443"/>
      <c r="AN10" s="444"/>
      <c r="AO10" s="182"/>
    </row>
    <row r="11" spans="1:41" s="12" customFormat="1" ht="14.1" customHeight="1">
      <c r="A11" s="420"/>
      <c r="B11" s="94" t="s">
        <v>314</v>
      </c>
      <c r="C11" s="165" t="s">
        <v>445</v>
      </c>
      <c r="D11" s="90">
        <v>40</v>
      </c>
      <c r="E11" s="93"/>
      <c r="F11" s="345"/>
      <c r="G11" s="132">
        <f>D11/100</f>
        <v>0.4</v>
      </c>
      <c r="H11" s="107">
        <f>(D11*$D$2)/1000</f>
        <v>29.6</v>
      </c>
      <c r="I11" s="88"/>
      <c r="J11" s="151"/>
      <c r="K11" s="86" t="s">
        <v>174</v>
      </c>
      <c r="L11" s="90">
        <v>10</v>
      </c>
      <c r="M11" s="126">
        <f>L11/85</f>
        <v>0.11764705882352941</v>
      </c>
      <c r="N11" s="90"/>
      <c r="O11" s="139"/>
      <c r="P11" s="107">
        <f t="shared" si="1"/>
        <v>7.4</v>
      </c>
      <c r="Q11" s="182"/>
      <c r="R11" s="94" t="s">
        <v>229</v>
      </c>
      <c r="S11" s="86" t="s">
        <v>192</v>
      </c>
      <c r="T11" s="164">
        <v>15</v>
      </c>
      <c r="U11" s="93"/>
      <c r="V11" s="139">
        <f>T11/35</f>
        <v>0.42857142857142855</v>
      </c>
      <c r="W11" s="132"/>
      <c r="X11" s="85">
        <f t="shared" si="0"/>
        <v>11.1</v>
      </c>
      <c r="Y11" s="88"/>
      <c r="Z11" s="94" t="s">
        <v>159</v>
      </c>
      <c r="AA11" s="86"/>
      <c r="AB11" s="90"/>
      <c r="AC11" s="132"/>
      <c r="AD11" s="132"/>
      <c r="AE11" s="89"/>
      <c r="AF11" s="107"/>
      <c r="AG11" s="88"/>
      <c r="AH11" s="442"/>
      <c r="AI11" s="443"/>
      <c r="AJ11" s="443"/>
      <c r="AK11" s="443"/>
      <c r="AL11" s="443"/>
      <c r="AM11" s="443"/>
      <c r="AN11" s="444"/>
      <c r="AO11" s="88"/>
    </row>
    <row r="12" spans="1:41" s="12" customFormat="1" ht="14.1" customHeight="1">
      <c r="A12" s="420"/>
      <c r="B12" s="185" t="s">
        <v>311</v>
      </c>
      <c r="C12" s="86"/>
      <c r="D12" s="90"/>
      <c r="E12" s="126"/>
      <c r="F12" s="346"/>
      <c r="G12" s="126"/>
      <c r="H12" s="107"/>
      <c r="I12" s="88"/>
      <c r="J12" s="151"/>
      <c r="K12" s="86" t="s">
        <v>154</v>
      </c>
      <c r="L12" s="90">
        <v>15</v>
      </c>
      <c r="M12" s="90"/>
      <c r="N12" s="108"/>
      <c r="O12" s="89">
        <f>L12/100</f>
        <v>0.15</v>
      </c>
      <c r="P12" s="107">
        <f t="shared" si="1"/>
        <v>11.1</v>
      </c>
      <c r="Q12" s="201"/>
      <c r="R12" s="94" t="s">
        <v>230</v>
      </c>
      <c r="S12" s="86" t="s">
        <v>452</v>
      </c>
      <c r="T12" s="163">
        <v>10</v>
      </c>
      <c r="U12" s="93"/>
      <c r="V12" s="93"/>
      <c r="W12" s="174"/>
      <c r="X12" s="85">
        <f t="shared" si="0"/>
        <v>7.4</v>
      </c>
      <c r="Y12" s="88"/>
      <c r="Z12" s="104" t="s">
        <v>52</v>
      </c>
      <c r="AA12" s="86"/>
      <c r="AB12" s="90"/>
      <c r="AC12" s="139"/>
      <c r="AD12" s="139"/>
      <c r="AE12" s="89"/>
      <c r="AF12" s="107"/>
      <c r="AG12" s="201"/>
      <c r="AH12" s="442"/>
      <c r="AI12" s="443"/>
      <c r="AJ12" s="443"/>
      <c r="AK12" s="443"/>
      <c r="AL12" s="443"/>
      <c r="AM12" s="443"/>
      <c r="AN12" s="444"/>
      <c r="AO12" s="88"/>
    </row>
    <row r="13" spans="1:41" s="12" customFormat="1" ht="14.1" customHeight="1">
      <c r="A13" s="420"/>
      <c r="B13" s="246"/>
      <c r="C13" s="86"/>
      <c r="D13" s="90"/>
      <c r="E13" s="90"/>
      <c r="F13" s="89"/>
      <c r="G13" s="87"/>
      <c r="H13" s="101"/>
      <c r="I13" s="88"/>
      <c r="J13" s="151"/>
      <c r="K13" s="86" t="s">
        <v>175</v>
      </c>
      <c r="L13" s="90">
        <v>1</v>
      </c>
      <c r="M13" s="176"/>
      <c r="N13" s="108"/>
      <c r="O13" s="89"/>
      <c r="P13" s="107">
        <f t="shared" si="1"/>
        <v>0.74</v>
      </c>
      <c r="Q13" s="88"/>
      <c r="R13" s="94" t="s">
        <v>129</v>
      </c>
      <c r="S13" s="86" t="s">
        <v>453</v>
      </c>
      <c r="T13" s="247">
        <v>10</v>
      </c>
      <c r="U13" s="93"/>
      <c r="V13" s="93"/>
      <c r="W13" s="174"/>
      <c r="X13" s="85">
        <f t="shared" si="0"/>
        <v>7.4</v>
      </c>
      <c r="Y13" s="88"/>
      <c r="Z13" s="94"/>
      <c r="AA13" s="147"/>
      <c r="AB13" s="164"/>
      <c r="AC13" s="126"/>
      <c r="AD13" s="126"/>
      <c r="AE13" s="93"/>
      <c r="AF13" s="107"/>
      <c r="AG13" s="88"/>
      <c r="AH13" s="442"/>
      <c r="AI13" s="443"/>
      <c r="AJ13" s="443"/>
      <c r="AK13" s="443"/>
      <c r="AL13" s="443"/>
      <c r="AM13" s="443"/>
      <c r="AN13" s="444"/>
      <c r="AO13" s="88"/>
    </row>
    <row r="14" spans="1:41" s="12" customFormat="1" ht="14.1" customHeight="1">
      <c r="A14" s="420"/>
      <c r="B14" s="178"/>
      <c r="C14" s="86"/>
      <c r="D14" s="90"/>
      <c r="E14" s="90"/>
      <c r="F14" s="90"/>
      <c r="G14" s="89"/>
      <c r="H14" s="101"/>
      <c r="I14" s="88"/>
      <c r="J14" s="104" t="s">
        <v>52</v>
      </c>
      <c r="K14" s="86"/>
      <c r="L14" s="90"/>
      <c r="M14" s="176"/>
      <c r="N14" s="108"/>
      <c r="O14" s="89"/>
      <c r="P14" s="107"/>
      <c r="Q14" s="88"/>
      <c r="R14" s="104" t="s">
        <v>52</v>
      </c>
      <c r="S14" s="86" t="s">
        <v>456</v>
      </c>
      <c r="T14" s="58">
        <v>10</v>
      </c>
      <c r="U14" s="166"/>
      <c r="V14" s="187"/>
      <c r="W14" s="174">
        <f>T14/100</f>
        <v>0.1</v>
      </c>
      <c r="X14" s="85">
        <f t="shared" ref="X14" si="3">(T14*$D$2)/1000</f>
        <v>7.4</v>
      </c>
      <c r="Y14" s="88"/>
      <c r="Z14" s="104"/>
      <c r="AA14" s="86"/>
      <c r="AB14" s="90"/>
      <c r="AC14" s="90"/>
      <c r="AD14" s="251"/>
      <c r="AE14" s="89"/>
      <c r="AF14" s="101"/>
      <c r="AG14" s="196"/>
      <c r="AH14" s="442"/>
      <c r="AI14" s="443"/>
      <c r="AJ14" s="443"/>
      <c r="AK14" s="443"/>
      <c r="AL14" s="443"/>
      <c r="AM14" s="443"/>
      <c r="AN14" s="444"/>
      <c r="AO14" s="88"/>
    </row>
    <row r="15" spans="1:41" s="12" customFormat="1" ht="14.1" customHeight="1">
      <c r="A15" s="420" t="s">
        <v>3</v>
      </c>
      <c r="B15" s="161" t="s">
        <v>237</v>
      </c>
      <c r="C15" s="86" t="s">
        <v>174</v>
      </c>
      <c r="D15" s="90">
        <v>40</v>
      </c>
      <c r="E15" s="139">
        <f>D15/85</f>
        <v>0.47058823529411764</v>
      </c>
      <c r="F15" s="89"/>
      <c r="G15" s="89"/>
      <c r="H15" s="101"/>
      <c r="I15" s="91"/>
      <c r="J15" s="253" t="s">
        <v>276</v>
      </c>
      <c r="K15" s="68" t="s">
        <v>173</v>
      </c>
      <c r="L15" s="73">
        <v>40</v>
      </c>
      <c r="M15" s="126"/>
      <c r="N15" s="90">
        <f>L15/55</f>
        <v>0.72727272727272729</v>
      </c>
      <c r="O15" s="139"/>
      <c r="P15" s="32"/>
      <c r="Q15" s="91"/>
      <c r="R15" s="93"/>
      <c r="S15" s="102"/>
      <c r="T15" s="89"/>
      <c r="U15" s="90"/>
      <c r="V15" s="90"/>
      <c r="W15" s="89"/>
      <c r="X15" s="85"/>
      <c r="Y15" s="88"/>
      <c r="Z15" s="161" t="s">
        <v>163</v>
      </c>
      <c r="AA15" s="86" t="s">
        <v>282</v>
      </c>
      <c r="AB15" s="90">
        <v>10</v>
      </c>
      <c r="AC15" s="141"/>
      <c r="AD15" s="139">
        <f>AB15/35</f>
        <v>0.2857142857142857</v>
      </c>
      <c r="AE15" s="132"/>
      <c r="AF15" s="85">
        <f t="shared" ref="AF15" si="4">(AB15*$D$2)/1000</f>
        <v>7.4</v>
      </c>
      <c r="AG15" s="91"/>
      <c r="AH15" s="442"/>
      <c r="AI15" s="443"/>
      <c r="AJ15" s="443"/>
      <c r="AK15" s="443"/>
      <c r="AL15" s="443"/>
      <c r="AM15" s="443"/>
      <c r="AN15" s="444"/>
      <c r="AO15" s="88"/>
    </row>
    <row r="16" spans="1:41" s="12" customFormat="1" ht="14.1" customHeight="1">
      <c r="A16" s="420"/>
      <c r="B16" s="151" t="s">
        <v>58</v>
      </c>
      <c r="C16" s="86" t="s">
        <v>172</v>
      </c>
      <c r="D16" s="90">
        <v>20</v>
      </c>
      <c r="E16" s="132"/>
      <c r="F16" s="139"/>
      <c r="G16" s="132">
        <f>D16/100</f>
        <v>0.2</v>
      </c>
      <c r="H16" s="107">
        <f>(D16*$D$2)/1000</f>
        <v>14.8</v>
      </c>
      <c r="I16" s="95"/>
      <c r="J16" s="310" t="s">
        <v>277</v>
      </c>
      <c r="K16" s="68" t="s">
        <v>290</v>
      </c>
      <c r="L16" s="73">
        <v>5</v>
      </c>
      <c r="M16" s="126"/>
      <c r="N16" s="132"/>
      <c r="O16" s="89">
        <f>L16/100</f>
        <v>0.05</v>
      </c>
      <c r="P16" s="107">
        <f>(L16*$D$2)/1000</f>
        <v>3.7</v>
      </c>
      <c r="Q16" s="88"/>
      <c r="R16" s="57" t="s">
        <v>499</v>
      </c>
      <c r="S16" s="86" t="s">
        <v>495</v>
      </c>
      <c r="T16" s="210">
        <v>70</v>
      </c>
      <c r="U16" s="181"/>
      <c r="V16" s="280">
        <f>T16*0.9/35</f>
        <v>1.8</v>
      </c>
      <c r="W16" s="174"/>
      <c r="X16" s="32">
        <f>(T16*$D$2)/1000</f>
        <v>51.8</v>
      </c>
      <c r="Y16" s="88"/>
      <c r="Z16" s="151" t="s">
        <v>226</v>
      </c>
      <c r="AA16" s="86" t="s">
        <v>286</v>
      </c>
      <c r="AB16" s="90">
        <v>70</v>
      </c>
      <c r="AC16" s="126"/>
      <c r="AD16" s="126"/>
      <c r="AE16" s="89">
        <f>AB16/100</f>
        <v>0.7</v>
      </c>
      <c r="AF16" s="107">
        <f>(AB16*$D$2)/1000</f>
        <v>51.8</v>
      </c>
      <c r="AG16" s="95"/>
      <c r="AH16" s="442"/>
      <c r="AI16" s="443"/>
      <c r="AJ16" s="443"/>
      <c r="AK16" s="443"/>
      <c r="AL16" s="443"/>
      <c r="AM16" s="443"/>
      <c r="AN16" s="444"/>
      <c r="AO16" s="88"/>
    </row>
    <row r="17" spans="1:41" s="12" customFormat="1" ht="14.1" customHeight="1">
      <c r="A17" s="420"/>
      <c r="B17" s="151" t="s">
        <v>163</v>
      </c>
      <c r="C17" s="86" t="s">
        <v>207</v>
      </c>
      <c r="D17" s="90">
        <v>15</v>
      </c>
      <c r="E17" s="89"/>
      <c r="F17" s="341">
        <f>D17*0.9/35</f>
        <v>0.38571428571428573</v>
      </c>
      <c r="G17" s="174"/>
      <c r="H17" s="85">
        <f>(D17*$D$2)/1000</f>
        <v>11.1</v>
      </c>
      <c r="I17" s="95"/>
      <c r="J17" s="310" t="s">
        <v>289</v>
      </c>
      <c r="K17" s="68"/>
      <c r="L17" s="74"/>
      <c r="M17" s="126"/>
      <c r="N17" s="132"/>
      <c r="O17" s="90"/>
      <c r="P17" s="32"/>
      <c r="Q17" s="88"/>
      <c r="R17" s="94" t="s">
        <v>398</v>
      </c>
      <c r="S17" s="86"/>
      <c r="T17" s="90"/>
      <c r="U17" s="141"/>
      <c r="V17" s="139"/>
      <c r="W17" s="132"/>
      <c r="X17" s="107"/>
      <c r="Y17" s="91"/>
      <c r="Z17" s="151" t="s">
        <v>285</v>
      </c>
      <c r="AA17" s="86" t="s">
        <v>216</v>
      </c>
      <c r="AB17" s="90">
        <v>7</v>
      </c>
      <c r="AC17" s="126"/>
      <c r="AD17" s="132"/>
      <c r="AE17" s="89">
        <f>AB17/100</f>
        <v>7.0000000000000007E-2</v>
      </c>
      <c r="AF17" s="107">
        <f>(AB17*$D$2)/1000</f>
        <v>5.18</v>
      </c>
      <c r="AG17" s="95"/>
      <c r="AH17" s="442"/>
      <c r="AI17" s="443"/>
      <c r="AJ17" s="443"/>
      <c r="AK17" s="443"/>
      <c r="AL17" s="443"/>
      <c r="AM17" s="443"/>
      <c r="AN17" s="444"/>
      <c r="AO17" s="95"/>
    </row>
    <row r="18" spans="1:41" s="12" customFormat="1" ht="14.1" customHeight="1">
      <c r="A18" s="420"/>
      <c r="B18" s="151" t="s">
        <v>446</v>
      </c>
      <c r="C18" s="86"/>
      <c r="D18" s="90"/>
      <c r="E18" s="89"/>
      <c r="F18" s="132"/>
      <c r="G18" s="89"/>
      <c r="H18" s="107"/>
      <c r="I18" s="88"/>
      <c r="J18" s="94" t="s">
        <v>209</v>
      </c>
      <c r="K18" s="311"/>
      <c r="L18" s="74"/>
      <c r="M18" s="126"/>
      <c r="N18" s="132"/>
      <c r="O18" s="90"/>
      <c r="P18" s="32"/>
      <c r="Q18" s="88"/>
      <c r="R18" s="94" t="s">
        <v>106</v>
      </c>
      <c r="S18" s="86"/>
      <c r="T18" s="90"/>
      <c r="U18" s="93"/>
      <c r="V18" s="93"/>
      <c r="W18" s="132"/>
      <c r="X18" s="107"/>
      <c r="Y18" s="91"/>
      <c r="Z18" s="151" t="s">
        <v>285</v>
      </c>
      <c r="AA18" s="86" t="s">
        <v>172</v>
      </c>
      <c r="AB18" s="90">
        <v>7</v>
      </c>
      <c r="AC18" s="126"/>
      <c r="AD18" s="90"/>
      <c r="AE18" s="89">
        <f>AB18/100</f>
        <v>7.0000000000000007E-2</v>
      </c>
      <c r="AF18" s="107">
        <f>(AB18*$D$2)/1000</f>
        <v>5.18</v>
      </c>
      <c r="AG18" s="88"/>
      <c r="AH18" s="442"/>
      <c r="AI18" s="443"/>
      <c r="AJ18" s="443"/>
      <c r="AK18" s="443"/>
      <c r="AL18" s="443"/>
      <c r="AM18" s="443"/>
      <c r="AN18" s="444"/>
      <c r="AO18" s="88"/>
    </row>
    <row r="19" spans="1:41" s="12" customFormat="1" ht="14.1" customHeight="1">
      <c r="A19" s="420"/>
      <c r="B19" s="185" t="s">
        <v>138</v>
      </c>
      <c r="C19" s="202"/>
      <c r="D19" s="197"/>
      <c r="E19" s="89"/>
      <c r="F19" s="90"/>
      <c r="G19" s="126"/>
      <c r="H19" s="127"/>
      <c r="I19" s="95"/>
      <c r="J19" s="183" t="s">
        <v>305</v>
      </c>
      <c r="K19" s="86"/>
      <c r="L19" s="90"/>
      <c r="M19" s="141"/>
      <c r="N19" s="132"/>
      <c r="O19" s="89"/>
      <c r="P19" s="107"/>
      <c r="Q19" s="95"/>
      <c r="R19" s="94" t="s">
        <v>405</v>
      </c>
      <c r="S19" s="148"/>
      <c r="T19" s="90"/>
      <c r="U19" s="93"/>
      <c r="V19" s="93"/>
      <c r="W19" s="132"/>
      <c r="X19" s="107"/>
      <c r="Y19" s="91"/>
      <c r="Z19" s="84" t="s">
        <v>217</v>
      </c>
      <c r="AA19" s="86"/>
      <c r="AB19" s="90"/>
      <c r="AC19" s="141"/>
      <c r="AD19" s="139"/>
      <c r="AE19" s="132"/>
      <c r="AF19" s="107"/>
      <c r="AG19" s="95"/>
      <c r="AH19" s="442"/>
      <c r="AI19" s="443"/>
      <c r="AJ19" s="443"/>
      <c r="AK19" s="443"/>
      <c r="AL19" s="443"/>
      <c r="AM19" s="443"/>
      <c r="AN19" s="444"/>
      <c r="AO19" s="95"/>
    </row>
    <row r="20" spans="1:41" s="12" customFormat="1" ht="14.1" customHeight="1">
      <c r="A20" s="420"/>
      <c r="B20" s="215"/>
      <c r="C20" s="142"/>
      <c r="D20" s="90"/>
      <c r="E20" s="143"/>
      <c r="F20" s="126"/>
      <c r="G20" s="89"/>
      <c r="H20" s="127"/>
      <c r="I20" s="88"/>
      <c r="J20" s="312"/>
      <c r="K20" s="86"/>
      <c r="L20" s="90"/>
      <c r="M20" s="90"/>
      <c r="N20" s="90"/>
      <c r="O20" s="89"/>
      <c r="P20" s="101"/>
      <c r="Q20" s="88"/>
      <c r="R20" s="340" t="s">
        <v>305</v>
      </c>
      <c r="S20" s="100"/>
      <c r="T20" s="87"/>
      <c r="U20" s="126"/>
      <c r="V20" s="90"/>
      <c r="W20" s="132"/>
      <c r="X20" s="85"/>
      <c r="Y20" s="95"/>
      <c r="Z20" s="215" t="s">
        <v>52</v>
      </c>
      <c r="AA20" s="86"/>
      <c r="AB20" s="175"/>
      <c r="AC20" s="90"/>
      <c r="AD20" s="90"/>
      <c r="AE20" s="89"/>
      <c r="AF20" s="85"/>
      <c r="AG20" s="91"/>
      <c r="AH20" s="442"/>
      <c r="AI20" s="443"/>
      <c r="AJ20" s="443"/>
      <c r="AK20" s="443"/>
      <c r="AL20" s="443"/>
      <c r="AM20" s="443"/>
      <c r="AN20" s="444"/>
      <c r="AO20" s="88"/>
    </row>
    <row r="21" spans="1:41" s="12" customFormat="1" ht="14.1" customHeight="1">
      <c r="A21" s="431" t="s">
        <v>4</v>
      </c>
      <c r="B21" s="177" t="s">
        <v>83</v>
      </c>
      <c r="C21" s="162" t="s">
        <v>84</v>
      </c>
      <c r="D21" s="163">
        <v>75</v>
      </c>
      <c r="E21" s="60"/>
      <c r="F21" s="60"/>
      <c r="G21" s="89">
        <f>D21/100</f>
        <v>0.75</v>
      </c>
      <c r="H21" s="107">
        <f>(D21*$D$2)/1000</f>
        <v>55.5</v>
      </c>
      <c r="I21" s="91"/>
      <c r="J21" s="191" t="s">
        <v>85</v>
      </c>
      <c r="K21" s="162" t="s">
        <v>86</v>
      </c>
      <c r="L21" s="211">
        <v>75</v>
      </c>
      <c r="M21" s="93"/>
      <c r="N21" s="212"/>
      <c r="O21" s="132">
        <f>L21/100</f>
        <v>0.75</v>
      </c>
      <c r="P21" s="213">
        <f>(L21*$D$2)/1000</f>
        <v>55.5</v>
      </c>
      <c r="Q21" s="214"/>
      <c r="R21" s="177" t="s">
        <v>83</v>
      </c>
      <c r="S21" s="162" t="s">
        <v>84</v>
      </c>
      <c r="T21" s="163">
        <v>75</v>
      </c>
      <c r="U21" s="60"/>
      <c r="V21" s="60"/>
      <c r="W21" s="89">
        <f>T21/100</f>
        <v>0.75</v>
      </c>
      <c r="X21" s="107">
        <f>(T21*$D$2)/1000</f>
        <v>55.5</v>
      </c>
      <c r="Y21" s="91"/>
      <c r="Z21" s="177" t="s">
        <v>83</v>
      </c>
      <c r="AA21" s="162" t="s">
        <v>84</v>
      </c>
      <c r="AB21" s="163">
        <v>75</v>
      </c>
      <c r="AC21" s="60"/>
      <c r="AD21" s="60"/>
      <c r="AE21" s="89">
        <f>AB21/100</f>
        <v>0.75</v>
      </c>
      <c r="AF21" s="107">
        <f>(AB21*$D$2)/1000</f>
        <v>55.5</v>
      </c>
      <c r="AG21" s="91"/>
      <c r="AH21" s="442"/>
      <c r="AI21" s="443"/>
      <c r="AJ21" s="443"/>
      <c r="AK21" s="443"/>
      <c r="AL21" s="443"/>
      <c r="AM21" s="443"/>
      <c r="AN21" s="444"/>
      <c r="AO21" s="91"/>
    </row>
    <row r="22" spans="1:41" s="12" customFormat="1" ht="14.1" customHeight="1">
      <c r="A22" s="432"/>
      <c r="B22" s="177" t="s">
        <v>87</v>
      </c>
      <c r="C22" s="424" t="s">
        <v>88</v>
      </c>
      <c r="D22" s="90"/>
      <c r="E22" s="90"/>
      <c r="F22" s="90"/>
      <c r="G22" s="89"/>
      <c r="H22" s="101"/>
      <c r="I22" s="88"/>
      <c r="J22" s="191" t="s">
        <v>89</v>
      </c>
      <c r="K22" s="424" t="s">
        <v>88</v>
      </c>
      <c r="L22" s="90"/>
      <c r="M22" s="90"/>
      <c r="N22" s="90"/>
      <c r="O22" s="89"/>
      <c r="P22" s="101"/>
      <c r="Q22" s="88"/>
      <c r="R22" s="177" t="s">
        <v>87</v>
      </c>
      <c r="S22" s="424" t="s">
        <v>88</v>
      </c>
      <c r="T22" s="90"/>
      <c r="U22" s="90"/>
      <c r="V22" s="90"/>
      <c r="W22" s="89"/>
      <c r="X22" s="101"/>
      <c r="Y22" s="88"/>
      <c r="Z22" s="177" t="s">
        <v>87</v>
      </c>
      <c r="AA22" s="424" t="s">
        <v>88</v>
      </c>
      <c r="AB22" s="90"/>
      <c r="AC22" s="90"/>
      <c r="AD22" s="90"/>
      <c r="AE22" s="89"/>
      <c r="AF22" s="101"/>
      <c r="AG22" s="88"/>
      <c r="AH22" s="442"/>
      <c r="AI22" s="443"/>
      <c r="AJ22" s="443"/>
      <c r="AK22" s="443"/>
      <c r="AL22" s="443"/>
      <c r="AM22" s="443"/>
      <c r="AN22" s="444"/>
      <c r="AO22" s="88"/>
    </row>
    <row r="23" spans="1:41" s="12" customFormat="1" ht="14.1" customHeight="1">
      <c r="A23" s="432"/>
      <c r="B23" s="177" t="s">
        <v>90</v>
      </c>
      <c r="C23" s="425"/>
      <c r="D23" s="90"/>
      <c r="E23" s="90"/>
      <c r="F23" s="60"/>
      <c r="G23" s="89"/>
      <c r="H23" s="101"/>
      <c r="I23" s="88"/>
      <c r="J23" s="191" t="s">
        <v>90</v>
      </c>
      <c r="K23" s="425"/>
      <c r="L23" s="163"/>
      <c r="M23" s="90"/>
      <c r="N23" s="60"/>
      <c r="O23" s="89"/>
      <c r="P23" s="101"/>
      <c r="Q23" s="88"/>
      <c r="R23" s="177" t="s">
        <v>90</v>
      </c>
      <c r="S23" s="425"/>
      <c r="T23" s="90"/>
      <c r="U23" s="90"/>
      <c r="V23" s="60"/>
      <c r="W23" s="89"/>
      <c r="X23" s="101"/>
      <c r="Y23" s="88"/>
      <c r="Z23" s="177" t="s">
        <v>90</v>
      </c>
      <c r="AA23" s="425"/>
      <c r="AB23" s="90"/>
      <c r="AC23" s="90"/>
      <c r="AD23" s="60"/>
      <c r="AE23" s="89"/>
      <c r="AF23" s="101"/>
      <c r="AG23" s="88"/>
      <c r="AH23" s="442"/>
      <c r="AI23" s="443"/>
      <c r="AJ23" s="443"/>
      <c r="AK23" s="443"/>
      <c r="AL23" s="443"/>
      <c r="AM23" s="443"/>
      <c r="AN23" s="444"/>
      <c r="AO23" s="88"/>
    </row>
    <row r="24" spans="1:41" s="12" customFormat="1" ht="14.1" customHeight="1">
      <c r="A24" s="433"/>
      <c r="B24" s="178" t="s">
        <v>91</v>
      </c>
      <c r="C24" s="425"/>
      <c r="D24" s="90"/>
      <c r="E24" s="90"/>
      <c r="F24" s="90"/>
      <c r="G24" s="89"/>
      <c r="H24" s="101"/>
      <c r="I24" s="88"/>
      <c r="J24" s="93" t="s">
        <v>91</v>
      </c>
      <c r="K24" s="425"/>
      <c r="L24" s="90"/>
      <c r="M24" s="90"/>
      <c r="N24" s="90"/>
      <c r="O24" s="89"/>
      <c r="P24" s="101"/>
      <c r="Q24" s="88"/>
      <c r="R24" s="178" t="s">
        <v>91</v>
      </c>
      <c r="S24" s="425"/>
      <c r="T24" s="90"/>
      <c r="U24" s="90"/>
      <c r="V24" s="90"/>
      <c r="W24" s="89"/>
      <c r="X24" s="101"/>
      <c r="Y24" s="88"/>
      <c r="Z24" s="178" t="s">
        <v>91</v>
      </c>
      <c r="AA24" s="425"/>
      <c r="AB24" s="90"/>
      <c r="AC24" s="90"/>
      <c r="AD24" s="90"/>
      <c r="AE24" s="89"/>
      <c r="AF24" s="101"/>
      <c r="AG24" s="88"/>
      <c r="AH24" s="442"/>
      <c r="AI24" s="443"/>
      <c r="AJ24" s="443"/>
      <c r="AK24" s="443"/>
      <c r="AL24" s="443"/>
      <c r="AM24" s="443"/>
      <c r="AN24" s="444"/>
      <c r="AO24" s="88"/>
    </row>
    <row r="25" spans="1:41" s="12" customFormat="1" ht="14.1" customHeight="1">
      <c r="A25" s="431" t="s">
        <v>5</v>
      </c>
      <c r="B25" s="206" t="s">
        <v>212</v>
      </c>
      <c r="C25" s="226" t="s">
        <v>291</v>
      </c>
      <c r="D25" s="76">
        <v>30</v>
      </c>
      <c r="E25" s="227"/>
      <c r="F25" s="89"/>
      <c r="G25" s="89">
        <f>D25/100</f>
        <v>0.3</v>
      </c>
      <c r="H25" s="127">
        <f>(D25*$D$2)/1000</f>
        <v>22.2</v>
      </c>
      <c r="I25" s="88"/>
      <c r="J25" s="314" t="s">
        <v>303</v>
      </c>
      <c r="K25" s="68" t="s">
        <v>204</v>
      </c>
      <c r="L25" s="73">
        <v>25</v>
      </c>
      <c r="M25" s="128"/>
      <c r="N25" s="128">
        <f>L25/140</f>
        <v>0.17857142857142858</v>
      </c>
      <c r="O25" s="131"/>
      <c r="P25" s="107">
        <f>(L25*$D$2)/1000</f>
        <v>18.5</v>
      </c>
      <c r="Q25" s="71"/>
      <c r="R25" s="306" t="s">
        <v>425</v>
      </c>
      <c r="S25" s="17" t="s">
        <v>457</v>
      </c>
      <c r="T25" s="90">
        <v>4</v>
      </c>
      <c r="U25" s="73"/>
      <c r="V25" s="73"/>
      <c r="W25" s="89">
        <f>T25/100</f>
        <v>0.04</v>
      </c>
      <c r="X25" s="107">
        <f t="shared" ref="X25" si="5">(T25*$D$2)/1000</f>
        <v>2.96</v>
      </c>
      <c r="Y25" s="82"/>
      <c r="Z25" s="94" t="s">
        <v>283</v>
      </c>
      <c r="AA25" s="162" t="s">
        <v>284</v>
      </c>
      <c r="AB25" s="89">
        <v>25</v>
      </c>
      <c r="AC25" s="156"/>
      <c r="AD25" s="73"/>
      <c r="AE25" s="89">
        <f>AB25/100</f>
        <v>0.25</v>
      </c>
      <c r="AF25" s="213">
        <f>(AB25*$D$2)/1000</f>
        <v>18.5</v>
      </c>
      <c r="AG25" s="88"/>
      <c r="AH25" s="442"/>
      <c r="AI25" s="443"/>
      <c r="AJ25" s="443"/>
      <c r="AK25" s="443"/>
      <c r="AL25" s="443"/>
      <c r="AM25" s="443"/>
      <c r="AN25" s="444"/>
      <c r="AO25" s="95"/>
    </row>
    <row r="26" spans="1:41" s="12" customFormat="1" ht="14.1" customHeight="1">
      <c r="A26" s="432"/>
      <c r="B26" s="207" t="s">
        <v>213</v>
      </c>
      <c r="C26" s="17" t="s">
        <v>215</v>
      </c>
      <c r="D26" s="76">
        <v>10</v>
      </c>
      <c r="E26" s="139"/>
      <c r="F26" s="199">
        <f>D26*0.5/35</f>
        <v>0.14285714285714285</v>
      </c>
      <c r="G26" s="89"/>
      <c r="H26" s="127">
        <f>(D26*$D$2)/1000</f>
        <v>7.4</v>
      </c>
      <c r="I26" s="88"/>
      <c r="J26" s="315" t="s">
        <v>189</v>
      </c>
      <c r="K26" s="78" t="s">
        <v>447</v>
      </c>
      <c r="L26" s="73">
        <v>15</v>
      </c>
      <c r="M26" s="316"/>
      <c r="N26" s="90"/>
      <c r="O26" s="132">
        <f>L26/100</f>
        <v>0.15</v>
      </c>
      <c r="P26" s="107">
        <f>(L26*$D$2)/1000</f>
        <v>11.1</v>
      </c>
      <c r="Q26" s="88"/>
      <c r="R26" s="307" t="s">
        <v>426</v>
      </c>
      <c r="S26" s="234" t="s">
        <v>219</v>
      </c>
      <c r="T26" s="90">
        <v>5</v>
      </c>
      <c r="U26" s="76">
        <f>T26/90</f>
        <v>5.5555555555555552E-2</v>
      </c>
      <c r="V26" s="90"/>
      <c r="W26" s="92"/>
      <c r="X26" s="107">
        <f t="shared" ref="X26:X29" si="6">(T26*$D$2)/1000</f>
        <v>3.7</v>
      </c>
      <c r="Y26" s="71"/>
      <c r="Z26" s="94" t="s">
        <v>191</v>
      </c>
      <c r="AA26" s="198" t="s">
        <v>128</v>
      </c>
      <c r="AB26" s="89">
        <v>10</v>
      </c>
      <c r="AC26" s="70"/>
      <c r="AD26" s="73">
        <f>AB26*0.5/35</f>
        <v>0.14285714285714285</v>
      </c>
      <c r="AE26" s="128"/>
      <c r="AF26" s="213">
        <f>(AB26*$D$2)/1000</f>
        <v>7.4</v>
      </c>
      <c r="AG26" s="91"/>
      <c r="AH26" s="442"/>
      <c r="AI26" s="443"/>
      <c r="AJ26" s="443"/>
      <c r="AK26" s="443"/>
      <c r="AL26" s="443"/>
      <c r="AM26" s="443"/>
      <c r="AN26" s="444"/>
      <c r="AO26" s="95"/>
    </row>
    <row r="27" spans="1:41" s="12" customFormat="1" ht="14.1" customHeight="1">
      <c r="A27" s="432"/>
      <c r="B27" s="207" t="s">
        <v>214</v>
      </c>
      <c r="C27" s="226"/>
      <c r="D27" s="76"/>
      <c r="E27" s="227"/>
      <c r="F27" s="89"/>
      <c r="G27" s="89"/>
      <c r="H27" s="127"/>
      <c r="I27" s="88"/>
      <c r="J27" s="315" t="s">
        <v>122</v>
      </c>
      <c r="K27" s="68" t="s">
        <v>278</v>
      </c>
      <c r="L27" s="73">
        <v>15</v>
      </c>
      <c r="M27" s="268"/>
      <c r="N27" s="70"/>
      <c r="O27" s="132">
        <f>L27/100</f>
        <v>0.15</v>
      </c>
      <c r="P27" s="32">
        <f>(L27*$D$2)/1000</f>
        <v>11.1</v>
      </c>
      <c r="Q27" s="71"/>
      <c r="R27" s="307" t="s">
        <v>295</v>
      </c>
      <c r="S27" s="17" t="s">
        <v>187</v>
      </c>
      <c r="T27" s="90">
        <v>5</v>
      </c>
      <c r="U27" s="76"/>
      <c r="V27" s="76"/>
      <c r="W27" s="89">
        <f>T27/100</f>
        <v>0.05</v>
      </c>
      <c r="X27" s="107">
        <f t="shared" si="6"/>
        <v>3.7</v>
      </c>
      <c r="Y27" s="71"/>
      <c r="Z27" s="94" t="s">
        <v>106</v>
      </c>
      <c r="AA27" s="162"/>
      <c r="AB27" s="89"/>
      <c r="AC27" s="156"/>
      <c r="AD27" s="73"/>
      <c r="AE27" s="76"/>
      <c r="AF27" s="213"/>
      <c r="AG27" s="71"/>
      <c r="AH27" s="442"/>
      <c r="AI27" s="443"/>
      <c r="AJ27" s="443"/>
      <c r="AK27" s="443"/>
      <c r="AL27" s="443"/>
      <c r="AM27" s="443"/>
      <c r="AN27" s="444"/>
      <c r="AO27" s="88"/>
    </row>
    <row r="28" spans="1:41" s="12" customFormat="1" ht="14.1" customHeight="1">
      <c r="A28" s="432"/>
      <c r="B28" s="228" t="s">
        <v>176</v>
      </c>
      <c r="C28" s="17"/>
      <c r="D28" s="89"/>
      <c r="E28" s="60"/>
      <c r="F28" s="139"/>
      <c r="G28" s="139"/>
      <c r="H28" s="127"/>
      <c r="I28" s="88"/>
      <c r="J28" s="315" t="s">
        <v>422</v>
      </c>
      <c r="K28" s="68"/>
      <c r="L28" s="73"/>
      <c r="M28" s="268"/>
      <c r="N28" s="70"/>
      <c r="O28" s="132"/>
      <c r="P28" s="32"/>
      <c r="Q28" s="111"/>
      <c r="R28" s="75" t="s">
        <v>100</v>
      </c>
      <c r="S28" s="17" t="s">
        <v>220</v>
      </c>
      <c r="T28" s="90">
        <v>1</v>
      </c>
      <c r="U28" s="76"/>
      <c r="V28" s="76"/>
      <c r="W28" s="76"/>
      <c r="X28" s="107">
        <f t="shared" si="6"/>
        <v>0.74</v>
      </c>
      <c r="Y28" s="71"/>
      <c r="Z28" s="94" t="s">
        <v>163</v>
      </c>
      <c r="AA28" s="61"/>
      <c r="AB28" s="60"/>
      <c r="AC28" s="156"/>
      <c r="AD28" s="73"/>
      <c r="AE28" s="73"/>
      <c r="AF28" s="83"/>
      <c r="AG28" s="111"/>
      <c r="AH28" s="442"/>
      <c r="AI28" s="443"/>
      <c r="AJ28" s="443"/>
      <c r="AK28" s="443"/>
      <c r="AL28" s="443"/>
      <c r="AM28" s="443"/>
      <c r="AN28" s="444"/>
      <c r="AO28" s="130"/>
    </row>
    <row r="29" spans="1:41" s="12" customFormat="1" ht="14.1" customHeight="1">
      <c r="A29" s="432"/>
      <c r="B29" s="228" t="s">
        <v>97</v>
      </c>
      <c r="C29" s="17"/>
      <c r="D29" s="89"/>
      <c r="E29" s="244"/>
      <c r="F29" s="244"/>
      <c r="G29" s="76"/>
      <c r="H29" s="83"/>
      <c r="I29" s="95"/>
      <c r="J29" s="315" t="s">
        <v>0</v>
      </c>
      <c r="K29" s="76"/>
      <c r="L29" s="73"/>
      <c r="M29" s="67"/>
      <c r="N29" s="73"/>
      <c r="O29" s="73"/>
      <c r="P29" s="313"/>
      <c r="Q29" s="71"/>
      <c r="R29" s="75" t="s">
        <v>97</v>
      </c>
      <c r="S29" s="17" t="s">
        <v>221</v>
      </c>
      <c r="T29" s="90">
        <v>8</v>
      </c>
      <c r="U29" s="73"/>
      <c r="V29" s="73">
        <f>T29*0.9/55</f>
        <v>0.13090909090909092</v>
      </c>
      <c r="W29" s="76"/>
      <c r="X29" s="107">
        <f t="shared" si="6"/>
        <v>5.92</v>
      </c>
      <c r="Y29" s="71"/>
      <c r="Z29" s="59" t="s">
        <v>97</v>
      </c>
      <c r="AA29" s="61"/>
      <c r="AB29" s="60"/>
      <c r="AC29" s="157"/>
      <c r="AD29" s="73"/>
      <c r="AE29" s="77"/>
      <c r="AF29" s="158"/>
      <c r="AG29" s="71"/>
      <c r="AH29" s="442"/>
      <c r="AI29" s="443"/>
      <c r="AJ29" s="443"/>
      <c r="AK29" s="443"/>
      <c r="AL29" s="443"/>
      <c r="AM29" s="443"/>
      <c r="AN29" s="444"/>
      <c r="AO29" s="71"/>
    </row>
    <row r="30" spans="1:41" s="12" customFormat="1" ht="14.1" customHeight="1">
      <c r="A30" s="432"/>
      <c r="B30" s="235"/>
      <c r="C30" s="17"/>
      <c r="D30" s="90"/>
      <c r="E30" s="73"/>
      <c r="F30" s="73"/>
      <c r="G30" s="89"/>
      <c r="H30" s="107"/>
      <c r="I30" s="71"/>
      <c r="J30" s="69"/>
      <c r="K30" s="14"/>
      <c r="L30" s="233"/>
      <c r="M30" s="67"/>
      <c r="N30" s="70"/>
      <c r="O30" s="257"/>
      <c r="P30" s="256"/>
      <c r="Q30" s="71"/>
      <c r="R30" s="235"/>
      <c r="S30" s="17"/>
      <c r="T30" s="90"/>
      <c r="U30" s="73"/>
      <c r="V30" s="73"/>
      <c r="W30" s="89"/>
      <c r="X30" s="107"/>
      <c r="Y30" s="112"/>
      <c r="Z30" s="75"/>
      <c r="AA30" s="198"/>
      <c r="AB30" s="89"/>
      <c r="AC30" s="73"/>
      <c r="AD30" s="73"/>
      <c r="AE30" s="76"/>
      <c r="AF30" s="107"/>
      <c r="AG30" s="82"/>
      <c r="AH30" s="442"/>
      <c r="AI30" s="443"/>
      <c r="AJ30" s="443"/>
      <c r="AK30" s="443"/>
      <c r="AL30" s="443"/>
      <c r="AM30" s="443"/>
      <c r="AN30" s="444"/>
      <c r="AO30" s="130"/>
    </row>
    <row r="31" spans="1:41" s="12" customFormat="1" ht="14.1" customHeight="1">
      <c r="A31" s="432"/>
      <c r="B31" s="235"/>
      <c r="C31" s="17"/>
      <c r="D31" s="90"/>
      <c r="E31" s="73"/>
      <c r="F31" s="73"/>
      <c r="G31" s="89"/>
      <c r="H31" s="213"/>
      <c r="I31" s="144"/>
      <c r="J31" s="69"/>
      <c r="K31" s="14"/>
      <c r="L31" s="67"/>
      <c r="M31" s="73"/>
      <c r="N31" s="73"/>
      <c r="O31" s="73"/>
      <c r="P31" s="118"/>
      <c r="Q31" s="144"/>
      <c r="R31" s="104"/>
      <c r="S31" s="62"/>
      <c r="T31" s="63"/>
      <c r="U31" s="64"/>
      <c r="V31" s="64"/>
      <c r="W31" s="64"/>
      <c r="X31" s="66"/>
      <c r="Y31" s="130"/>
      <c r="Z31" s="75"/>
      <c r="AA31" s="165"/>
      <c r="AB31" s="89"/>
      <c r="AC31" s="73"/>
      <c r="AD31" s="73"/>
      <c r="AE31" s="73"/>
      <c r="AF31" s="107"/>
      <c r="AG31" s="82"/>
      <c r="AH31" s="442"/>
      <c r="AI31" s="443"/>
      <c r="AJ31" s="443"/>
      <c r="AK31" s="443"/>
      <c r="AL31" s="443"/>
      <c r="AM31" s="443"/>
      <c r="AN31" s="444"/>
      <c r="AO31" s="82"/>
    </row>
    <row r="32" spans="1:41" s="12" customFormat="1" ht="14.1" customHeight="1">
      <c r="A32" s="433"/>
      <c r="B32" s="215" t="s">
        <v>52</v>
      </c>
      <c r="C32" s="297"/>
      <c r="D32" s="63"/>
      <c r="E32" s="24"/>
      <c r="F32" s="24"/>
      <c r="G32" s="24"/>
      <c r="H32" s="152"/>
      <c r="I32" s="153"/>
      <c r="J32" s="215" t="s">
        <v>52</v>
      </c>
      <c r="K32" s="62" t="s">
        <v>78</v>
      </c>
      <c r="L32" s="63">
        <v>1</v>
      </c>
      <c r="M32" s="24"/>
      <c r="N32" s="24"/>
      <c r="O32" s="24"/>
      <c r="P32" s="152"/>
      <c r="Q32" s="153"/>
      <c r="R32" s="215" t="s">
        <v>52</v>
      </c>
      <c r="S32" s="297"/>
      <c r="T32" s="63"/>
      <c r="U32" s="124"/>
      <c r="V32" s="125"/>
      <c r="W32" s="76"/>
      <c r="X32" s="152"/>
      <c r="Y32" s="153"/>
      <c r="Z32" s="215" t="s">
        <v>107</v>
      </c>
      <c r="AA32" s="62"/>
      <c r="AB32" s="63"/>
      <c r="AC32" s="24"/>
      <c r="AD32" s="24"/>
      <c r="AE32" s="24"/>
      <c r="AF32" s="31"/>
      <c r="AG32" s="153"/>
      <c r="AH32" s="445"/>
      <c r="AI32" s="446"/>
      <c r="AJ32" s="446"/>
      <c r="AK32" s="446"/>
      <c r="AL32" s="446"/>
      <c r="AM32" s="446"/>
      <c r="AN32" s="447"/>
      <c r="AO32" s="153"/>
    </row>
    <row r="33" spans="1:41" s="12" customFormat="1" ht="14.1" customHeight="1">
      <c r="A33" s="448"/>
      <c r="B33" s="429" t="s">
        <v>105</v>
      </c>
      <c r="C33" s="208" t="s">
        <v>43</v>
      </c>
      <c r="D33" s="152"/>
      <c r="E33" s="209"/>
      <c r="F33" s="209"/>
      <c r="G33" s="209"/>
      <c r="H33" s="396" t="s">
        <v>481</v>
      </c>
      <c r="I33" s="396" t="s">
        <v>482</v>
      </c>
      <c r="J33" s="429" t="s">
        <v>105</v>
      </c>
      <c r="K33" s="208" t="s">
        <v>39</v>
      </c>
      <c r="L33" s="153"/>
      <c r="M33" s="209"/>
      <c r="N33" s="209"/>
      <c r="O33" s="209"/>
      <c r="P33" s="396" t="s">
        <v>481</v>
      </c>
      <c r="Q33" s="396" t="s">
        <v>482</v>
      </c>
      <c r="R33" s="429" t="s">
        <v>105</v>
      </c>
      <c r="S33" s="208" t="s">
        <v>39</v>
      </c>
      <c r="T33" s="152"/>
      <c r="U33" s="209"/>
      <c r="V33" s="209"/>
      <c r="W33" s="209"/>
      <c r="X33" s="396" t="s">
        <v>481</v>
      </c>
      <c r="Y33" s="396" t="s">
        <v>482</v>
      </c>
      <c r="Z33" s="429" t="s">
        <v>105</v>
      </c>
      <c r="AA33" s="208" t="s">
        <v>39</v>
      </c>
      <c r="AB33" s="152"/>
      <c r="AC33" s="209"/>
      <c r="AD33" s="209"/>
      <c r="AE33" s="209"/>
      <c r="AF33" s="396" t="s">
        <v>481</v>
      </c>
      <c r="AG33" s="396" t="s">
        <v>482</v>
      </c>
      <c r="AH33" s="429" t="s">
        <v>105</v>
      </c>
      <c r="AI33" s="208" t="s">
        <v>39</v>
      </c>
      <c r="AJ33" s="152"/>
      <c r="AK33" s="209"/>
      <c r="AL33" s="209"/>
      <c r="AM33" s="209"/>
      <c r="AN33" s="396" t="s">
        <v>481</v>
      </c>
      <c r="AO33" s="396" t="s">
        <v>482</v>
      </c>
    </row>
    <row r="34" spans="1:41" s="12" customFormat="1" ht="14.1" customHeight="1">
      <c r="A34" s="448"/>
      <c r="B34" s="429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5.4705882352941178</v>
      </c>
      <c r="J34" s="429"/>
      <c r="K34" s="41" t="s">
        <v>49</v>
      </c>
      <c r="L34" s="49"/>
      <c r="M34" s="117"/>
      <c r="N34" s="117"/>
      <c r="O34" s="117"/>
      <c r="P34" s="49">
        <v>4.5</v>
      </c>
      <c r="Q34" s="50">
        <f>SUM(M5:M32)</f>
        <v>5.5620915032679736</v>
      </c>
      <c r="R34" s="429"/>
      <c r="S34" s="41" t="s">
        <v>49</v>
      </c>
      <c r="T34" s="49"/>
      <c r="U34" s="117"/>
      <c r="V34" s="117"/>
      <c r="W34" s="117"/>
      <c r="X34" s="49">
        <v>4.5</v>
      </c>
      <c r="Y34" s="50">
        <f>SUM(U5:U32)</f>
        <v>5.2320261437908497</v>
      </c>
      <c r="Z34" s="429"/>
      <c r="AA34" s="41" t="s">
        <v>49</v>
      </c>
      <c r="AB34" s="49"/>
      <c r="AC34" s="117"/>
      <c r="AD34" s="117"/>
      <c r="AE34" s="117"/>
      <c r="AF34" s="49">
        <v>4.5</v>
      </c>
      <c r="AG34" s="50">
        <f>SUM(AC5:AC32)</f>
        <v>5</v>
      </c>
      <c r="AH34" s="429"/>
      <c r="AI34" s="41" t="s">
        <v>49</v>
      </c>
      <c r="AJ34" s="49"/>
      <c r="AK34" s="117"/>
      <c r="AL34" s="117"/>
      <c r="AM34" s="117"/>
      <c r="AN34" s="49">
        <v>4.5</v>
      </c>
      <c r="AO34" s="50">
        <f>SUM(AK5:AK32)</f>
        <v>0</v>
      </c>
    </row>
    <row r="35" spans="1:41" s="15" customFormat="1" ht="14.1" customHeight="1">
      <c r="A35" s="448"/>
      <c r="B35" s="429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2.3285714285714287</v>
      </c>
      <c r="J35" s="429"/>
      <c r="K35" s="42" t="s">
        <v>50</v>
      </c>
      <c r="L35" s="50"/>
      <c r="M35" s="117"/>
      <c r="N35" s="117"/>
      <c r="O35" s="117"/>
      <c r="P35" s="50">
        <v>2</v>
      </c>
      <c r="Q35" s="50">
        <f>SUM(N6:N32)</f>
        <v>2.7058441558441557</v>
      </c>
      <c r="R35" s="429"/>
      <c r="S35" s="42" t="s">
        <v>50</v>
      </c>
      <c r="T35" s="50"/>
      <c r="U35" s="117"/>
      <c r="V35" s="117"/>
      <c r="W35" s="117"/>
      <c r="X35" s="50">
        <v>2</v>
      </c>
      <c r="Y35" s="50">
        <f>SUM(V6:V32)</f>
        <v>3.3594805194805195</v>
      </c>
      <c r="Z35" s="429"/>
      <c r="AA35" s="42" t="s">
        <v>50</v>
      </c>
      <c r="AB35" s="50"/>
      <c r="AC35" s="117"/>
      <c r="AD35" s="117"/>
      <c r="AE35" s="117"/>
      <c r="AF35" s="50">
        <v>2</v>
      </c>
      <c r="AG35" s="50">
        <f>SUM(AD6:AD32)</f>
        <v>2.4285714285714284</v>
      </c>
      <c r="AH35" s="429"/>
      <c r="AI35" s="42" t="s">
        <v>50</v>
      </c>
      <c r="AJ35" s="50"/>
      <c r="AK35" s="117"/>
      <c r="AL35" s="117"/>
      <c r="AM35" s="117"/>
      <c r="AN35" s="50">
        <v>2</v>
      </c>
      <c r="AO35" s="50">
        <f>SUM(AL6:AL32)</f>
        <v>0</v>
      </c>
    </row>
    <row r="36" spans="1:41" s="15" customFormat="1" ht="14.1" customHeight="1">
      <c r="A36" s="448"/>
      <c r="B36" s="429"/>
      <c r="C36" s="43" t="s">
        <v>44</v>
      </c>
      <c r="D36" s="98"/>
      <c r="E36" s="96"/>
      <c r="F36" s="96"/>
      <c r="G36" s="96"/>
      <c r="H36" s="50">
        <f>I36</f>
        <v>1.8800000000000001</v>
      </c>
      <c r="I36" s="50">
        <f>SUM(G8:G32)</f>
        <v>1.8800000000000001</v>
      </c>
      <c r="J36" s="429"/>
      <c r="K36" s="43" t="s">
        <v>40</v>
      </c>
      <c r="L36" s="51"/>
      <c r="M36" s="49"/>
      <c r="N36" s="49"/>
      <c r="O36" s="49"/>
      <c r="P36" s="50">
        <f>Q36</f>
        <v>1.4499999999999997</v>
      </c>
      <c r="Q36" s="50">
        <f>SUM(O8:O32)</f>
        <v>1.4499999999999997</v>
      </c>
      <c r="R36" s="429"/>
      <c r="S36" s="43" t="s">
        <v>40</v>
      </c>
      <c r="T36" s="51"/>
      <c r="U36" s="49"/>
      <c r="V36" s="49"/>
      <c r="W36" s="49"/>
      <c r="X36" s="50">
        <f>Y36</f>
        <v>1.0900000000000001</v>
      </c>
      <c r="Y36" s="50">
        <f>SUM(W8:W32)</f>
        <v>1.0900000000000001</v>
      </c>
      <c r="Z36" s="429"/>
      <c r="AA36" s="43" t="s">
        <v>40</v>
      </c>
      <c r="AB36" s="51"/>
      <c r="AC36" s="49"/>
      <c r="AD36" s="49"/>
      <c r="AE36" s="49"/>
      <c r="AF36" s="50">
        <f>AG36</f>
        <v>2.2400000000000002</v>
      </c>
      <c r="AG36" s="50">
        <f>SUM(AE8:AE32)</f>
        <v>2.2400000000000002</v>
      </c>
      <c r="AH36" s="429"/>
      <c r="AI36" s="43" t="s">
        <v>40</v>
      </c>
      <c r="AJ36" s="51"/>
      <c r="AK36" s="49"/>
      <c r="AL36" s="49"/>
      <c r="AM36" s="49"/>
      <c r="AN36" s="50">
        <f>AO36</f>
        <v>0</v>
      </c>
      <c r="AO36" s="50">
        <f>SUM(AM8:AM32)</f>
        <v>0</v>
      </c>
    </row>
    <row r="37" spans="1:41" s="12" customFormat="1" ht="14.1" customHeight="1">
      <c r="A37" s="448"/>
      <c r="B37" s="429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29"/>
      <c r="K37" s="43" t="s">
        <v>41</v>
      </c>
      <c r="L37" s="51"/>
      <c r="M37" s="50"/>
      <c r="N37" s="50"/>
      <c r="O37" s="50"/>
      <c r="P37" s="50">
        <f>Q37</f>
        <v>1</v>
      </c>
      <c r="Q37" s="50">
        <f>L32</f>
        <v>1</v>
      </c>
      <c r="R37" s="429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29"/>
      <c r="AA37" s="43" t="s">
        <v>41</v>
      </c>
      <c r="AB37" s="51"/>
      <c r="AC37" s="50"/>
      <c r="AD37" s="50"/>
      <c r="AE37" s="50"/>
      <c r="AF37" s="50">
        <f>AG37</f>
        <v>0</v>
      </c>
      <c r="AG37" s="50">
        <f>AB32</f>
        <v>0</v>
      </c>
      <c r="AH37" s="429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48"/>
      <c r="B38" s="429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29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29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29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29"/>
      <c r="AI38" s="41" t="s">
        <v>102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48"/>
      <c r="B39" s="429"/>
      <c r="C39" s="222" t="s">
        <v>96</v>
      </c>
      <c r="D39" s="217"/>
      <c r="E39" s="217"/>
      <c r="F39" s="217"/>
      <c r="G39" s="217"/>
      <c r="H39" s="50">
        <v>2.5</v>
      </c>
      <c r="I39" s="50">
        <v>2.5</v>
      </c>
      <c r="J39" s="429"/>
      <c r="K39" s="222" t="s">
        <v>96</v>
      </c>
      <c r="L39" s="218"/>
      <c r="M39" s="218"/>
      <c r="N39" s="218"/>
      <c r="O39" s="218"/>
      <c r="P39" s="50">
        <v>2.5</v>
      </c>
      <c r="Q39" s="50">
        <v>2.5</v>
      </c>
      <c r="R39" s="429"/>
      <c r="S39" s="222" t="s">
        <v>96</v>
      </c>
      <c r="T39" s="218"/>
      <c r="U39" s="218"/>
      <c r="V39" s="218"/>
      <c r="W39" s="218"/>
      <c r="X39" s="50">
        <v>2.5</v>
      </c>
      <c r="Y39" s="50">
        <v>2.5</v>
      </c>
      <c r="Z39" s="429"/>
      <c r="AA39" s="222" t="s">
        <v>96</v>
      </c>
      <c r="AB39" s="218"/>
      <c r="AC39" s="218"/>
      <c r="AD39" s="218"/>
      <c r="AE39" s="218"/>
      <c r="AF39" s="50">
        <v>2.5</v>
      </c>
      <c r="AG39" s="50">
        <v>2.5</v>
      </c>
      <c r="AH39" s="429"/>
      <c r="AI39" s="222" t="s">
        <v>96</v>
      </c>
      <c r="AJ39" s="218"/>
      <c r="AK39" s="218"/>
      <c r="AL39" s="218"/>
      <c r="AM39" s="218"/>
      <c r="AN39" s="50">
        <v>2.5</v>
      </c>
      <c r="AO39" s="50">
        <v>2.5</v>
      </c>
    </row>
    <row r="40" spans="1:41" s="12" customFormat="1" ht="14.1" customHeight="1">
      <c r="A40" s="449"/>
      <c r="B40" s="430"/>
      <c r="C40" s="216" t="s">
        <v>104</v>
      </c>
      <c r="D40" s="217"/>
      <c r="E40" s="217"/>
      <c r="F40" s="217"/>
      <c r="G40" s="217"/>
      <c r="H40" s="52">
        <f>(H34*70)+(H35*75)+(H36*25)+(H37*60)+(H38*150)+(H39*45)</f>
        <v>624.5</v>
      </c>
      <c r="I40" s="52">
        <f>(I34*70)+(I35*75)+(I36*25)+(I37*60)+(I38*150)+(I39*45)</f>
        <v>717.0840336134454</v>
      </c>
      <c r="J40" s="430"/>
      <c r="K40" s="216" t="s">
        <v>104</v>
      </c>
      <c r="L40" s="218"/>
      <c r="M40" s="218"/>
      <c r="N40" s="218"/>
      <c r="O40" s="218"/>
      <c r="P40" s="52">
        <f>(P34*70)+(P35*75)+(P36*25)+(P37*60)+(P38*150)+(P39*45)</f>
        <v>673.75</v>
      </c>
      <c r="Q40" s="52">
        <f>(Q34*70)+(Q35*75)+(Q36*25)+(Q37*60)+(Q38*150)+(Q39*45)</f>
        <v>801.03471691706977</v>
      </c>
      <c r="R40" s="430"/>
      <c r="S40" s="216" t="s">
        <v>104</v>
      </c>
      <c r="T40" s="218"/>
      <c r="U40" s="218"/>
      <c r="V40" s="218"/>
      <c r="W40" s="218"/>
      <c r="X40" s="52">
        <f>(X34*70)+(X35*75)+(X36*25)+(X37*60)+(X38*150)+(X39*45)</f>
        <v>604.75</v>
      </c>
      <c r="Y40" s="52">
        <f>(Y34*70)+(Y35*75)+(Y36*25)+(Y37*60)+(Y38*150)+(Y39*45)</f>
        <v>757.95286902639839</v>
      </c>
      <c r="Z40" s="430"/>
      <c r="AA40" s="216" t="s">
        <v>104</v>
      </c>
      <c r="AB40" s="218"/>
      <c r="AC40" s="218"/>
      <c r="AD40" s="218"/>
      <c r="AE40" s="218"/>
      <c r="AF40" s="52">
        <f>(AF34*70)+(AF35*75)+(AF36*25)+(AF37*60)+(AF38*150)+(AF39*45)</f>
        <v>633.5</v>
      </c>
      <c r="AG40" s="52">
        <f>(AG34*70)+(AG35*75)+(AG36*25)+(AG37*60)+(AG38*150)+(AG39*45)</f>
        <v>700.64285714285711</v>
      </c>
      <c r="AH40" s="430"/>
      <c r="AI40" s="216" t="s">
        <v>104</v>
      </c>
      <c r="AJ40" s="218"/>
      <c r="AK40" s="218"/>
      <c r="AL40" s="218"/>
      <c r="AM40" s="218"/>
      <c r="AN40" s="52">
        <f>(AN34*70)+(AN35*75)+(AN36*25)+(AN37*60)+(AN38*150)+(AN39*45)</f>
        <v>577.5</v>
      </c>
      <c r="AO40" s="52">
        <f>(AO34*70)+(AO35*75)+(AO36*25)+(AO37*60)+(AO38*150)+(AO39*45)</f>
        <v>112.5</v>
      </c>
    </row>
    <row r="41" spans="1:41" ht="19.5" customHeight="1">
      <c r="C41" s="259" t="s">
        <v>36</v>
      </c>
      <c r="D41" s="260"/>
      <c r="E41" s="260"/>
      <c r="F41" s="261"/>
      <c r="G41" s="261"/>
      <c r="H41" s="262"/>
      <c r="I41" s="260"/>
      <c r="J41" s="260"/>
      <c r="K41" s="259" t="s">
        <v>42</v>
      </c>
      <c r="L41" s="260"/>
      <c r="M41" s="260"/>
      <c r="N41" s="260"/>
      <c r="O41" s="260"/>
      <c r="P41" s="262"/>
      <c r="Q41" s="260"/>
      <c r="R41" s="260"/>
      <c r="S41" s="260" t="s">
        <v>37</v>
      </c>
      <c r="T41" s="260"/>
      <c r="U41" s="260"/>
      <c r="V41" s="260"/>
      <c r="W41" s="260"/>
      <c r="X41" s="262"/>
    </row>
    <row r="42" spans="1:41" ht="18.75" customHeight="1">
      <c r="C42" s="264" t="s">
        <v>82</v>
      </c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5">
    <mergeCell ref="R33:R40"/>
    <mergeCell ref="AH33:AH40"/>
    <mergeCell ref="Z33:Z40"/>
    <mergeCell ref="S3:T3"/>
    <mergeCell ref="S22:S24"/>
    <mergeCell ref="AA22:AA24"/>
    <mergeCell ref="A33:A40"/>
    <mergeCell ref="B33:B40"/>
    <mergeCell ref="J33:J40"/>
    <mergeCell ref="D1:J1"/>
    <mergeCell ref="D2:E2"/>
    <mergeCell ref="A5:A7"/>
    <mergeCell ref="A8:A14"/>
    <mergeCell ref="A15:A20"/>
    <mergeCell ref="A3:A4"/>
    <mergeCell ref="C3:D3"/>
    <mergeCell ref="C22:C24"/>
    <mergeCell ref="L1:AB1"/>
    <mergeCell ref="AH5:AN32"/>
    <mergeCell ref="AI3:AJ3"/>
    <mergeCell ref="A21:A24"/>
    <mergeCell ref="K3:L3"/>
    <mergeCell ref="A25:A32"/>
    <mergeCell ref="AA3:AB3"/>
    <mergeCell ref="K22:K2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46"/>
  <sheetViews>
    <sheetView zoomScaleNormal="100" workbookViewId="0">
      <selection activeCell="AH5" sqref="AH5:AN7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5" hidden="1" customWidth="1"/>
    <col min="6" max="6" width="10.875" hidden="1" customWidth="1"/>
    <col min="7" max="7" width="4.625" hidden="1" customWidth="1"/>
    <col min="8" max="8" width="3.625" style="36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3" width="9.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2.375" hidden="1" customWidth="1"/>
    <col min="22" max="22" width="10.875" hidden="1" customWidth="1"/>
    <col min="23" max="23" width="3.75" hidden="1" customWidth="1"/>
    <col min="24" max="24" width="3.625" style="36" customWidth="1"/>
    <col min="25" max="25" width="4.625" customWidth="1"/>
    <col min="26" max="26" width="3.625" style="12" customWidth="1"/>
    <col min="27" max="27" width="10.625" style="12" customWidth="1"/>
    <col min="28" max="28" width="4.625" style="5" customWidth="1"/>
    <col min="29" max="29" width="2.375" style="5" hidden="1" customWidth="1"/>
    <col min="30" max="30" width="10.875" style="5" hidden="1" customWidth="1"/>
    <col min="31" max="31" width="4.625" style="5" hidden="1" customWidth="1"/>
    <col min="32" max="32" width="3.625" style="36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10.875" hidden="1" customWidth="1"/>
    <col min="39" max="39" width="4.625" style="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44"/>
      <c r="C1" s="44"/>
      <c r="D1" s="416" t="s">
        <v>16</v>
      </c>
      <c r="E1" s="416"/>
      <c r="F1" s="416"/>
      <c r="G1" s="416"/>
      <c r="H1" s="416"/>
      <c r="I1" s="416"/>
      <c r="J1" s="416"/>
      <c r="K1" s="5" t="s">
        <v>483</v>
      </c>
      <c r="L1" s="409" t="s">
        <v>424</v>
      </c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14</v>
      </c>
      <c r="B2" s="45" t="s">
        <v>18</v>
      </c>
      <c r="C2" s="45" t="s">
        <v>1</v>
      </c>
      <c r="D2" s="423">
        <v>740</v>
      </c>
      <c r="E2" s="423"/>
      <c r="F2" s="35"/>
      <c r="G2" s="35"/>
      <c r="H2" s="35"/>
      <c r="I2" s="35"/>
      <c r="J2" s="48"/>
      <c r="K2" s="417" t="s">
        <v>257</v>
      </c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  <c r="AE2" s="418"/>
      <c r="AF2" s="418"/>
      <c r="AG2" s="418"/>
      <c r="AH2" s="418"/>
      <c r="AI2" s="418"/>
      <c r="AJ2" s="418"/>
      <c r="AK2" s="418"/>
      <c r="AL2" s="418"/>
      <c r="AM2" s="418"/>
      <c r="AN2" s="418"/>
      <c r="AO2" s="418"/>
    </row>
    <row r="3" spans="1:41" s="12" customFormat="1" ht="14.1" customHeight="1">
      <c r="A3" s="434" t="s">
        <v>6</v>
      </c>
      <c r="B3" s="13"/>
      <c r="C3" s="419">
        <v>46195</v>
      </c>
      <c r="D3" s="419"/>
      <c r="E3" s="16"/>
      <c r="F3" s="16"/>
      <c r="G3" s="16"/>
      <c r="H3" s="32"/>
      <c r="I3" s="13" t="s">
        <v>7</v>
      </c>
      <c r="J3" s="13"/>
      <c r="K3" s="419">
        <f>C3+1</f>
        <v>46196</v>
      </c>
      <c r="L3" s="419"/>
      <c r="M3" s="16"/>
      <c r="N3" s="16"/>
      <c r="O3" s="16"/>
      <c r="P3" s="32"/>
      <c r="Q3" s="13" t="s">
        <v>8</v>
      </c>
      <c r="R3" s="116"/>
      <c r="S3" s="419">
        <f>C3+2</f>
        <v>46197</v>
      </c>
      <c r="T3" s="419"/>
      <c r="U3" s="16"/>
      <c r="V3" s="16"/>
      <c r="W3" s="16"/>
      <c r="X3" s="32"/>
      <c r="Y3" s="13" t="s">
        <v>9</v>
      </c>
      <c r="Z3" s="116"/>
      <c r="AA3" s="419">
        <f>C3+3</f>
        <v>46198</v>
      </c>
      <c r="AB3" s="419"/>
      <c r="AC3" s="16"/>
      <c r="AD3" s="16"/>
      <c r="AE3" s="16"/>
      <c r="AF3" s="32"/>
      <c r="AG3" s="13" t="s">
        <v>10</v>
      </c>
      <c r="AH3" s="116"/>
      <c r="AI3" s="419">
        <f>C3+4</f>
        <v>46199</v>
      </c>
      <c r="AJ3" s="419"/>
      <c r="AK3" s="16"/>
      <c r="AL3" s="16"/>
      <c r="AM3" s="16"/>
      <c r="AN3" s="32"/>
      <c r="AO3" s="13" t="s">
        <v>17</v>
      </c>
    </row>
    <row r="4" spans="1:41" s="12" customFormat="1" ht="14.1" customHeight="1">
      <c r="A4" s="434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9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9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9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9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9" t="s">
        <v>38</v>
      </c>
    </row>
    <row r="5" spans="1:41" s="12" customFormat="1" ht="14.1" customHeight="1">
      <c r="A5" s="420" t="s">
        <v>13</v>
      </c>
      <c r="B5" s="79" t="s">
        <v>165</v>
      </c>
      <c r="C5" s="114" t="s">
        <v>166</v>
      </c>
      <c r="D5" s="115">
        <v>90</v>
      </c>
      <c r="E5" s="73">
        <f>D5/20</f>
        <v>4.5</v>
      </c>
      <c r="F5" s="13"/>
      <c r="G5" s="13"/>
      <c r="H5" s="107">
        <f>(D5*$D$2)/1000</f>
        <v>66.599999999999994</v>
      </c>
      <c r="I5" s="267"/>
      <c r="J5" s="79" t="s">
        <v>250</v>
      </c>
      <c r="K5" s="114" t="s">
        <v>249</v>
      </c>
      <c r="L5" s="115">
        <v>80</v>
      </c>
      <c r="M5" s="73">
        <f>L5/20</f>
        <v>4</v>
      </c>
      <c r="N5" s="13"/>
      <c r="O5" s="13"/>
      <c r="P5" s="107">
        <f>(L5*$D$2)/1000</f>
        <v>59.2</v>
      </c>
      <c r="Q5" s="71"/>
      <c r="R5" s="296" t="s">
        <v>165</v>
      </c>
      <c r="S5" s="114" t="s">
        <v>166</v>
      </c>
      <c r="T5" s="115">
        <v>100</v>
      </c>
      <c r="U5" s="73">
        <f>T5/20</f>
        <v>5</v>
      </c>
      <c r="V5" s="13"/>
      <c r="W5" s="13"/>
      <c r="X5" s="107">
        <f>(T5*$D$2)/1000</f>
        <v>74</v>
      </c>
      <c r="Y5" s="71"/>
      <c r="Z5" s="79" t="s">
        <v>250</v>
      </c>
      <c r="AA5" s="114" t="s">
        <v>249</v>
      </c>
      <c r="AB5" s="115">
        <v>70</v>
      </c>
      <c r="AC5" s="73">
        <f>AB5/20</f>
        <v>3.5</v>
      </c>
      <c r="AD5" s="13"/>
      <c r="AE5" s="13"/>
      <c r="AF5" s="107">
        <f>(AB5*$D$2)/1000</f>
        <v>51.8</v>
      </c>
      <c r="AG5" s="71"/>
      <c r="AH5" s="79" t="s">
        <v>491</v>
      </c>
      <c r="AI5" s="114" t="s">
        <v>166</v>
      </c>
      <c r="AJ5" s="115">
        <v>80</v>
      </c>
      <c r="AK5" s="73">
        <f>AJ5/20</f>
        <v>4</v>
      </c>
      <c r="AL5" s="13"/>
      <c r="AM5" s="13"/>
      <c r="AN5" s="107">
        <f>(AJ5*$D$2)/1000</f>
        <v>59.2</v>
      </c>
      <c r="AO5" s="71"/>
    </row>
    <row r="6" spans="1:41" s="12" customFormat="1" ht="14.1" customHeight="1">
      <c r="A6" s="420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251</v>
      </c>
      <c r="K6" s="80" t="s">
        <v>489</v>
      </c>
      <c r="L6" s="81">
        <v>20</v>
      </c>
      <c r="M6" s="73">
        <f>L6/20</f>
        <v>1</v>
      </c>
      <c r="N6" s="73"/>
      <c r="O6" s="13"/>
      <c r="P6" s="107">
        <f>(L6*$D$2)/1000</f>
        <v>14.8</v>
      </c>
      <c r="Q6" s="111"/>
      <c r="R6" s="72" t="s">
        <v>58</v>
      </c>
      <c r="S6" s="80"/>
      <c r="T6" s="81"/>
      <c r="U6" s="73"/>
      <c r="V6" s="73"/>
      <c r="W6" s="76"/>
      <c r="X6" s="111"/>
      <c r="Y6" s="123"/>
      <c r="Z6" s="72" t="s">
        <v>251</v>
      </c>
      <c r="AA6" s="80" t="s">
        <v>252</v>
      </c>
      <c r="AB6" s="81">
        <v>20</v>
      </c>
      <c r="AC6" s="73">
        <f>AB6/20</f>
        <v>1</v>
      </c>
      <c r="AD6" s="73"/>
      <c r="AE6" s="13"/>
      <c r="AF6" s="107">
        <f>(AB6*$D$2)/1000</f>
        <v>14.8</v>
      </c>
      <c r="AG6" s="111"/>
      <c r="AH6" s="72" t="s">
        <v>281</v>
      </c>
      <c r="AI6" s="80" t="s">
        <v>492</v>
      </c>
      <c r="AJ6" s="81">
        <v>20</v>
      </c>
      <c r="AK6" s="73">
        <f>AJ6/20</f>
        <v>1</v>
      </c>
      <c r="AL6" s="73"/>
      <c r="AM6" s="13"/>
      <c r="AN6" s="107">
        <f>(AJ6*$D$2)/1000</f>
        <v>14.8</v>
      </c>
      <c r="AO6" s="71"/>
    </row>
    <row r="7" spans="1:41" s="12" customFormat="1" ht="14.1" customHeight="1">
      <c r="A7" s="420"/>
      <c r="B7" s="18" t="s">
        <v>70</v>
      </c>
      <c r="C7" s="6"/>
      <c r="D7" s="30"/>
      <c r="E7" s="13"/>
      <c r="F7" s="13"/>
      <c r="G7" s="13"/>
      <c r="H7" s="71"/>
      <c r="I7" s="123"/>
      <c r="J7" s="18" t="s">
        <v>253</v>
      </c>
      <c r="K7" s="6"/>
      <c r="L7" s="13"/>
      <c r="M7" s="13"/>
      <c r="N7" s="13"/>
      <c r="O7" s="13"/>
      <c r="P7" s="32"/>
      <c r="Q7" s="111"/>
      <c r="R7" s="18" t="s">
        <v>70</v>
      </c>
      <c r="S7" s="6"/>
      <c r="T7" s="30"/>
      <c r="U7" s="13"/>
      <c r="V7" s="13"/>
      <c r="W7" s="13"/>
      <c r="X7" s="71"/>
      <c r="Y7" s="123"/>
      <c r="Z7" s="18" t="s">
        <v>253</v>
      </c>
      <c r="AA7" s="6"/>
      <c r="AB7" s="13"/>
      <c r="AC7" s="13"/>
      <c r="AD7" s="13"/>
      <c r="AE7" s="13"/>
      <c r="AF7" s="32"/>
      <c r="AG7" s="111"/>
      <c r="AH7" s="18" t="s">
        <v>70</v>
      </c>
      <c r="AI7" s="6"/>
      <c r="AJ7" s="30"/>
      <c r="AK7" s="13"/>
      <c r="AL7" s="13"/>
      <c r="AM7" s="13"/>
      <c r="AN7" s="71"/>
      <c r="AO7" s="71"/>
    </row>
    <row r="8" spans="1:41" s="12" customFormat="1" ht="14.1" customHeight="1">
      <c r="A8" s="420" t="s">
        <v>2</v>
      </c>
      <c r="B8" s="103" t="s">
        <v>473</v>
      </c>
      <c r="C8" s="86" t="s">
        <v>474</v>
      </c>
      <c r="D8" s="73">
        <v>70</v>
      </c>
      <c r="E8" s="179"/>
      <c r="F8" s="93">
        <f>D8/35</f>
        <v>2</v>
      </c>
      <c r="G8" s="180"/>
      <c r="H8" s="107">
        <f>(D8*1460)/1000</f>
        <v>102.2</v>
      </c>
      <c r="I8" s="91"/>
      <c r="J8" s="161" t="s">
        <v>476</v>
      </c>
      <c r="K8" s="86" t="s">
        <v>160</v>
      </c>
      <c r="L8" s="90">
        <v>75</v>
      </c>
      <c r="M8" s="126"/>
      <c r="N8" s="126">
        <f>L8/35</f>
        <v>2.1428571428571428</v>
      </c>
      <c r="O8" s="126"/>
      <c r="P8" s="107">
        <f>(L8*$D$2)/1000</f>
        <v>55.5</v>
      </c>
      <c r="Q8" s="91"/>
      <c r="R8" s="161" t="s">
        <v>184</v>
      </c>
      <c r="S8" s="86" t="s">
        <v>124</v>
      </c>
      <c r="T8" s="90">
        <v>45</v>
      </c>
      <c r="U8" s="193"/>
      <c r="V8" s="90">
        <f>T8/35</f>
        <v>1.2857142857142858</v>
      </c>
      <c r="W8" s="89"/>
      <c r="X8" s="107">
        <f>(T8*$D$2)/1000</f>
        <v>33.299999999999997</v>
      </c>
      <c r="Y8" s="88"/>
      <c r="Z8" s="205" t="s">
        <v>134</v>
      </c>
      <c r="AA8" s="86" t="s">
        <v>128</v>
      </c>
      <c r="AB8" s="90">
        <v>100</v>
      </c>
      <c r="AC8" s="179"/>
      <c r="AD8" s="93">
        <f>AB8*0.8/35</f>
        <v>2.2857142857142856</v>
      </c>
      <c r="AE8" s="89"/>
      <c r="AF8" s="107">
        <f>(AB8*$D$2)/1000</f>
        <v>74</v>
      </c>
      <c r="AG8" s="91"/>
      <c r="AH8" s="57" t="s">
        <v>184</v>
      </c>
      <c r="AI8" s="165" t="s">
        <v>207</v>
      </c>
      <c r="AJ8" s="392">
        <v>80</v>
      </c>
      <c r="AK8" s="109"/>
      <c r="AL8" s="90">
        <f>AJ8/35</f>
        <v>2.2857142857142856</v>
      </c>
      <c r="AM8" s="139"/>
      <c r="AN8" s="107">
        <f>(AJ8*$D$2)/1000</f>
        <v>59.2</v>
      </c>
      <c r="AO8" s="71"/>
    </row>
    <row r="9" spans="1:41" s="12" customFormat="1" ht="14.1" customHeight="1">
      <c r="A9" s="420"/>
      <c r="B9" s="94" t="s">
        <v>178</v>
      </c>
      <c r="C9" s="68" t="s">
        <v>279</v>
      </c>
      <c r="D9" s="73">
        <v>30</v>
      </c>
      <c r="E9" s="126"/>
      <c r="F9" s="126"/>
      <c r="G9" s="132">
        <f>D9/100</f>
        <v>0.3</v>
      </c>
      <c r="H9" s="107">
        <f>(D9*1460)/1000</f>
        <v>43.8</v>
      </c>
      <c r="I9" s="88"/>
      <c r="J9" s="151" t="s">
        <v>477</v>
      </c>
      <c r="K9" s="395" t="s">
        <v>480</v>
      </c>
      <c r="L9" s="90">
        <v>1</v>
      </c>
      <c r="M9" s="60"/>
      <c r="N9" s="126"/>
      <c r="O9" s="89"/>
      <c r="P9" s="107">
        <f>(L9*$D$2)/1000</f>
        <v>0.74</v>
      </c>
      <c r="Q9" s="88"/>
      <c r="R9" s="151" t="s">
        <v>185</v>
      </c>
      <c r="S9" s="86" t="s">
        <v>170</v>
      </c>
      <c r="T9" s="90">
        <v>60</v>
      </c>
      <c r="U9" s="271"/>
      <c r="V9" s="132"/>
      <c r="W9" s="139">
        <f>T9/100</f>
        <v>0.6</v>
      </c>
      <c r="X9" s="107">
        <f>(T9*$D$2)/1000</f>
        <v>44.4</v>
      </c>
      <c r="Y9" s="88"/>
      <c r="Z9" s="94" t="s">
        <v>99</v>
      </c>
      <c r="AA9" s="147" t="s">
        <v>136</v>
      </c>
      <c r="AB9" s="163">
        <v>2</v>
      </c>
      <c r="AC9" s="126"/>
      <c r="AD9" s="126"/>
      <c r="AE9" s="139"/>
      <c r="AF9" s="107">
        <f>(AB9*$D$2)/1000</f>
        <v>1.48</v>
      </c>
      <c r="AG9" s="88"/>
      <c r="AH9" s="94" t="s">
        <v>185</v>
      </c>
      <c r="AI9" s="165" t="s">
        <v>472</v>
      </c>
      <c r="AJ9" s="393">
        <v>25</v>
      </c>
      <c r="AK9" s="109"/>
      <c r="AL9" s="90">
        <f>AJ9/40</f>
        <v>0.625</v>
      </c>
      <c r="AM9" s="132"/>
      <c r="AN9" s="107">
        <f>(AJ9*$D$2)/1000</f>
        <v>18.5</v>
      </c>
      <c r="AO9" s="71"/>
    </row>
    <row r="10" spans="1:41" s="12" customFormat="1" ht="14.1" customHeight="1">
      <c r="A10" s="420"/>
      <c r="B10" s="275" t="s">
        <v>163</v>
      </c>
      <c r="C10" s="68" t="s">
        <v>475</v>
      </c>
      <c r="D10" s="73">
        <v>0.5</v>
      </c>
      <c r="E10" s="126"/>
      <c r="F10" s="126"/>
      <c r="G10" s="87"/>
      <c r="H10" s="107">
        <f>(D10*1460)/1000</f>
        <v>0.73</v>
      </c>
      <c r="I10" s="182"/>
      <c r="J10" s="151" t="s">
        <v>478</v>
      </c>
      <c r="K10" s="86" t="s">
        <v>162</v>
      </c>
      <c r="L10" s="90">
        <v>1</v>
      </c>
      <c r="M10" s="60"/>
      <c r="N10" s="126"/>
      <c r="O10" s="89"/>
      <c r="P10" s="107">
        <f t="shared" ref="P10" si="0">(L10*$D$2)/1000</f>
        <v>0.74</v>
      </c>
      <c r="Q10" s="88"/>
      <c r="R10" s="94" t="s">
        <v>186</v>
      </c>
      <c r="S10" s="162" t="s">
        <v>181</v>
      </c>
      <c r="T10" s="93">
        <v>2</v>
      </c>
      <c r="U10" s="272"/>
      <c r="V10" s="126"/>
      <c r="W10" s="89"/>
      <c r="X10" s="107">
        <f t="shared" ref="X10:X11" si="1">(T10*$D$2)/1000</f>
        <v>1.48</v>
      </c>
      <c r="Y10" s="88"/>
      <c r="Z10" s="94" t="s">
        <v>98</v>
      </c>
      <c r="AA10" s="147" t="s">
        <v>137</v>
      </c>
      <c r="AB10" s="163">
        <v>1</v>
      </c>
      <c r="AC10" s="184"/>
      <c r="AD10" s="126"/>
      <c r="AE10" s="139"/>
      <c r="AF10" s="107">
        <f>(AB10*$D$2)/1000</f>
        <v>0.74</v>
      </c>
      <c r="AG10" s="88"/>
      <c r="AH10" s="94" t="s">
        <v>186</v>
      </c>
      <c r="AI10" s="165" t="s">
        <v>181</v>
      </c>
      <c r="AJ10" s="393">
        <v>2</v>
      </c>
      <c r="AK10" s="109"/>
      <c r="AL10" s="126"/>
      <c r="AM10" s="89">
        <f>AJ10/100</f>
        <v>0.02</v>
      </c>
      <c r="AN10" s="107">
        <f>(AJ10*$D$2)/1000</f>
        <v>1.48</v>
      </c>
      <c r="AO10" s="71"/>
    </row>
    <row r="11" spans="1:41" s="12" customFormat="1" ht="14.1" customHeight="1">
      <c r="A11" s="420"/>
      <c r="B11" s="275" t="s">
        <v>159</v>
      </c>
      <c r="C11" s="102"/>
      <c r="D11" s="89"/>
      <c r="E11" s="58"/>
      <c r="F11" s="126"/>
      <c r="G11" s="132"/>
      <c r="H11" s="107"/>
      <c r="I11" s="88"/>
      <c r="J11" s="151" t="s">
        <v>479</v>
      </c>
      <c r="K11" s="86" t="s">
        <v>164</v>
      </c>
      <c r="L11" s="90">
        <v>20</v>
      </c>
      <c r="M11" s="141"/>
      <c r="N11" s="139"/>
      <c r="O11" s="132">
        <f>L11/100</f>
        <v>0.2</v>
      </c>
      <c r="P11" s="107">
        <f>(L11*$D$2)/1000</f>
        <v>14.8</v>
      </c>
      <c r="Q11" s="88"/>
      <c r="R11" s="94" t="s">
        <v>168</v>
      </c>
      <c r="S11" s="162" t="s">
        <v>182</v>
      </c>
      <c r="T11" s="93">
        <v>20</v>
      </c>
      <c r="U11" s="149"/>
      <c r="V11" s="126"/>
      <c r="W11" s="139">
        <f>T11/100</f>
        <v>0.2</v>
      </c>
      <c r="X11" s="107">
        <f t="shared" si="1"/>
        <v>14.8</v>
      </c>
      <c r="Y11" s="88"/>
      <c r="Z11" s="104" t="s">
        <v>138</v>
      </c>
      <c r="AA11" s="147" t="s">
        <v>139</v>
      </c>
      <c r="AB11" s="163">
        <v>1</v>
      </c>
      <c r="AC11" s="126"/>
      <c r="AD11" s="126"/>
      <c r="AE11" s="89"/>
      <c r="AF11" s="107">
        <f>(AB11*$D$2)/1000</f>
        <v>0.74</v>
      </c>
      <c r="AG11" s="200"/>
      <c r="AH11" s="94" t="s">
        <v>163</v>
      </c>
      <c r="AI11" s="167" t="s">
        <v>154</v>
      </c>
      <c r="AJ11" s="394">
        <v>15</v>
      </c>
      <c r="AK11" s="109"/>
      <c r="AL11" s="90"/>
      <c r="AM11" s="89">
        <f>AJ11/100</f>
        <v>0.15</v>
      </c>
      <c r="AN11" s="107">
        <f>(AJ11*$D$2)/1000</f>
        <v>11.1</v>
      </c>
      <c r="AO11" s="71"/>
    </row>
    <row r="12" spans="1:41" s="12" customFormat="1" ht="14.1" customHeight="1">
      <c r="A12" s="420"/>
      <c r="B12" s="104" t="s">
        <v>335</v>
      </c>
      <c r="C12" s="86"/>
      <c r="D12" s="276"/>
      <c r="E12" s="93"/>
      <c r="F12" s="126"/>
      <c r="G12" s="89"/>
      <c r="H12" s="127"/>
      <c r="I12" s="88"/>
      <c r="J12" s="151" t="s">
        <v>106</v>
      </c>
      <c r="K12" s="86" t="s">
        <v>302</v>
      </c>
      <c r="L12" s="90">
        <v>25</v>
      </c>
      <c r="M12" s="90"/>
      <c r="N12" s="90"/>
      <c r="O12" s="132">
        <f>L12/100</f>
        <v>0.25</v>
      </c>
      <c r="P12" s="107">
        <f>(L12*$D$2)/1000</f>
        <v>18.5</v>
      </c>
      <c r="Q12" s="194"/>
      <c r="R12" s="94" t="s">
        <v>180</v>
      </c>
      <c r="S12" s="162" t="s">
        <v>183</v>
      </c>
      <c r="T12" s="93">
        <v>30</v>
      </c>
      <c r="U12" s="272"/>
      <c r="V12" s="126"/>
      <c r="W12" s="139">
        <f>T12/100</f>
        <v>0.3</v>
      </c>
      <c r="X12" s="107">
        <f t="shared" ref="X12:X13" si="2">(T12*$D$2)/1000</f>
        <v>22.2</v>
      </c>
      <c r="Y12" s="91"/>
      <c r="Z12" s="186"/>
      <c r="AA12" s="68" t="s">
        <v>155</v>
      </c>
      <c r="AB12" s="128">
        <v>20</v>
      </c>
      <c r="AC12" s="93"/>
      <c r="AD12" s="93"/>
      <c r="AE12" s="132">
        <f>AB12/100</f>
        <v>0.2</v>
      </c>
      <c r="AF12" s="107">
        <f>(AB12*$D$2)/1000</f>
        <v>14.8</v>
      </c>
      <c r="AG12" s="88"/>
      <c r="AH12" s="94" t="s">
        <v>275</v>
      </c>
      <c r="AI12" s="86"/>
      <c r="AJ12" s="90"/>
      <c r="AK12" s="90"/>
      <c r="AL12" s="90"/>
      <c r="AM12" s="87"/>
      <c r="AN12" s="101"/>
      <c r="AO12" s="71"/>
    </row>
    <row r="13" spans="1:41" s="12" customFormat="1" ht="14.1" customHeight="1">
      <c r="A13" s="420"/>
      <c r="B13" s="104"/>
      <c r="C13" s="147"/>
      <c r="D13" s="163"/>
      <c r="E13" s="109"/>
      <c r="F13" s="126"/>
      <c r="G13" s="89"/>
      <c r="H13" s="127"/>
      <c r="I13" s="88"/>
      <c r="J13" s="104" t="s">
        <v>138</v>
      </c>
      <c r="K13" s="86"/>
      <c r="L13" s="60"/>
      <c r="M13" s="90"/>
      <c r="N13" s="90"/>
      <c r="O13" s="90"/>
      <c r="P13" s="101"/>
      <c r="Q13" s="88"/>
      <c r="R13" s="94" t="s">
        <v>149</v>
      </c>
      <c r="S13" s="86" t="s">
        <v>172</v>
      </c>
      <c r="T13" s="273">
        <v>10</v>
      </c>
      <c r="U13" s="274"/>
      <c r="V13" s="126"/>
      <c r="W13" s="139">
        <f>T13/100</f>
        <v>0.1</v>
      </c>
      <c r="X13" s="107">
        <f t="shared" si="2"/>
        <v>7.4</v>
      </c>
      <c r="Y13" s="88"/>
      <c r="Z13" s="248"/>
      <c r="AA13" s="86"/>
      <c r="AB13" s="249"/>
      <c r="AC13" s="250"/>
      <c r="AD13" s="90"/>
      <c r="AE13" s="90"/>
      <c r="AF13" s="101"/>
      <c r="AG13" s="88"/>
      <c r="AH13" s="183" t="s">
        <v>304</v>
      </c>
      <c r="AI13" s="86"/>
      <c r="AJ13" s="90"/>
      <c r="AK13" s="90"/>
      <c r="AL13" s="251"/>
      <c r="AM13" s="89"/>
      <c r="AN13" s="101"/>
      <c r="AO13" s="88"/>
    </row>
    <row r="14" spans="1:41" s="12" customFormat="1" ht="14.1" customHeight="1">
      <c r="A14" s="420"/>
      <c r="B14" s="178"/>
      <c r="C14" s="86"/>
      <c r="D14" s="90"/>
      <c r="E14" s="90"/>
      <c r="F14" s="251"/>
      <c r="G14" s="89"/>
      <c r="H14" s="101"/>
      <c r="I14" s="88"/>
      <c r="J14" s="77"/>
      <c r="K14" s="142"/>
      <c r="L14" s="90"/>
      <c r="M14" s="195"/>
      <c r="N14" s="105"/>
      <c r="O14" s="105"/>
      <c r="P14" s="101"/>
      <c r="Q14" s="88"/>
      <c r="R14" s="183" t="s">
        <v>156</v>
      </c>
      <c r="S14" s="86"/>
      <c r="T14" s="273"/>
      <c r="U14" s="274"/>
      <c r="V14" s="126"/>
      <c r="W14" s="139"/>
      <c r="X14" s="107"/>
      <c r="Y14" s="88"/>
      <c r="Z14" s="93"/>
      <c r="AA14" s="110"/>
      <c r="AB14" s="108"/>
      <c r="AC14" s="60"/>
      <c r="AD14" s="60"/>
      <c r="AE14" s="89"/>
      <c r="AF14" s="101"/>
      <c r="AG14" s="88"/>
      <c r="AH14" s="93"/>
      <c r="AI14" s="86"/>
      <c r="AJ14" s="90"/>
      <c r="AK14" s="90"/>
      <c r="AL14" s="251"/>
      <c r="AM14" s="89"/>
      <c r="AN14" s="101"/>
      <c r="AO14" s="88"/>
    </row>
    <row r="15" spans="1:41" s="12" customFormat="1" ht="14.1" customHeight="1">
      <c r="A15" s="435" t="s">
        <v>3</v>
      </c>
      <c r="B15" s="74" t="s">
        <v>218</v>
      </c>
      <c r="C15" s="266" t="s">
        <v>125</v>
      </c>
      <c r="D15" s="90">
        <v>15</v>
      </c>
      <c r="E15" s="211">
        <f>D15/20</f>
        <v>0.75</v>
      </c>
      <c r="F15" s="150"/>
      <c r="G15" s="139"/>
      <c r="H15" s="107">
        <f>(D15*$D$2)/1000</f>
        <v>11.1</v>
      </c>
      <c r="I15" s="91"/>
      <c r="J15" s="253" t="s">
        <v>237</v>
      </c>
      <c r="K15" s="142" t="s">
        <v>194</v>
      </c>
      <c r="L15" s="90">
        <v>30</v>
      </c>
      <c r="M15" s="141">
        <f>L15/85</f>
        <v>0.35294117647058826</v>
      </c>
      <c r="N15" s="139"/>
      <c r="O15" s="89"/>
      <c r="P15" s="107">
        <f>(L15*$D$2)/1000</f>
        <v>22.2</v>
      </c>
      <c r="Q15" s="290"/>
      <c r="R15" s="57" t="s">
        <v>211</v>
      </c>
      <c r="S15" s="86" t="s">
        <v>367</v>
      </c>
      <c r="T15" s="210">
        <v>50</v>
      </c>
      <c r="U15" s="181"/>
      <c r="V15" s="280">
        <f>T15*0.9/35</f>
        <v>1.2857142857142858</v>
      </c>
      <c r="W15" s="174"/>
      <c r="X15" s="32">
        <f>(T15*$D$2)/1000</f>
        <v>37</v>
      </c>
      <c r="Y15" s="88"/>
      <c r="Z15" s="161" t="s">
        <v>239</v>
      </c>
      <c r="AA15" s="86" t="s">
        <v>231</v>
      </c>
      <c r="AB15" s="90">
        <v>10</v>
      </c>
      <c r="AC15" s="139"/>
      <c r="AD15" s="89">
        <f>AB15/35</f>
        <v>0.2857142857142857</v>
      </c>
      <c r="AE15" s="89"/>
      <c r="AF15" s="101">
        <f t="shared" ref="AF15" si="3">(AB15*$D$2)/1000</f>
        <v>7.4</v>
      </c>
      <c r="AG15" s="88"/>
      <c r="AH15" s="57" t="s">
        <v>298</v>
      </c>
      <c r="AI15" s="162" t="s">
        <v>300</v>
      </c>
      <c r="AJ15" s="89">
        <v>60</v>
      </c>
      <c r="AK15" s="126"/>
      <c r="AL15" s="132"/>
      <c r="AM15" s="89">
        <f>AJ15/100</f>
        <v>0.6</v>
      </c>
      <c r="AN15" s="127">
        <f>(AJ15*$D$2)/1000</f>
        <v>44.4</v>
      </c>
      <c r="AO15" s="88"/>
    </row>
    <row r="16" spans="1:41" s="12" customFormat="1" ht="14.1" customHeight="1">
      <c r="A16" s="435"/>
      <c r="B16" s="75" t="s">
        <v>91</v>
      </c>
      <c r="C16" s="266" t="s">
        <v>196</v>
      </c>
      <c r="D16" s="90">
        <v>18</v>
      </c>
      <c r="E16" s="166"/>
      <c r="F16" s="126"/>
      <c r="G16" s="89">
        <f>D16/100</f>
        <v>0.18</v>
      </c>
      <c r="H16" s="107">
        <f>(D16*$D$2)/1000</f>
        <v>13.32</v>
      </c>
      <c r="I16" s="91"/>
      <c r="J16" s="254" t="s">
        <v>58</v>
      </c>
      <c r="K16" s="142" t="s">
        <v>195</v>
      </c>
      <c r="L16" s="90">
        <v>50</v>
      </c>
      <c r="M16" s="126"/>
      <c r="N16" s="126">
        <f>L16*0.9/55</f>
        <v>0.81818181818181823</v>
      </c>
      <c r="O16" s="89"/>
      <c r="P16" s="107">
        <f>(L16*$D$2)/1000</f>
        <v>37</v>
      </c>
      <c r="Q16" s="281"/>
      <c r="R16" s="94" t="s">
        <v>106</v>
      </c>
      <c r="S16" s="86"/>
      <c r="T16" s="90"/>
      <c r="U16" s="141"/>
      <c r="V16" s="139"/>
      <c r="W16" s="132"/>
      <c r="X16" s="107"/>
      <c r="Y16" s="295"/>
      <c r="Z16" s="151" t="s">
        <v>189</v>
      </c>
      <c r="AA16" s="86" t="s">
        <v>470</v>
      </c>
      <c r="AB16" s="90">
        <v>60</v>
      </c>
      <c r="AC16" s="132"/>
      <c r="AD16" s="139"/>
      <c r="AE16" s="89">
        <f>AB16/100</f>
        <v>0.6</v>
      </c>
      <c r="AF16" s="107">
        <f>(AB16*$D$2)/1000</f>
        <v>44.4</v>
      </c>
      <c r="AG16" s="88"/>
      <c r="AH16" s="94" t="s">
        <v>299</v>
      </c>
      <c r="AI16" s="198" t="s">
        <v>454</v>
      </c>
      <c r="AJ16" s="89">
        <v>15</v>
      </c>
      <c r="AK16" s="133"/>
      <c r="AL16" s="133">
        <f>AJ16/35</f>
        <v>0.42857142857142855</v>
      </c>
      <c r="AM16" s="89"/>
      <c r="AN16" s="127">
        <f>(AJ16*$D$2)/1000</f>
        <v>11.1</v>
      </c>
      <c r="AO16" s="95"/>
    </row>
    <row r="17" spans="1:41" s="12" customFormat="1" ht="14.1" customHeight="1">
      <c r="A17" s="435"/>
      <c r="B17" s="75" t="s">
        <v>205</v>
      </c>
      <c r="C17" s="266" t="s">
        <v>126</v>
      </c>
      <c r="D17" s="90">
        <v>11</v>
      </c>
      <c r="E17" s="133"/>
      <c r="F17" s="105">
        <f>D17/35</f>
        <v>0.31428571428571428</v>
      </c>
      <c r="G17" s="139"/>
      <c r="H17" s="107">
        <f>(D17*$D$2)/1000</f>
        <v>8.14</v>
      </c>
      <c r="I17" s="88"/>
      <c r="J17" s="254" t="s">
        <v>123</v>
      </c>
      <c r="K17" s="142"/>
      <c r="L17" s="90"/>
      <c r="M17" s="126"/>
      <c r="N17" s="126"/>
      <c r="O17" s="89"/>
      <c r="P17" s="107"/>
      <c r="Q17" s="281"/>
      <c r="R17" s="94" t="s">
        <v>141</v>
      </c>
      <c r="S17" s="86"/>
      <c r="T17" s="90"/>
      <c r="U17" s="93"/>
      <c r="V17" s="93"/>
      <c r="W17" s="132"/>
      <c r="X17" s="107"/>
      <c r="Y17" s="88"/>
      <c r="Z17" s="151" t="s">
        <v>145</v>
      </c>
      <c r="AA17" s="86" t="s">
        <v>471</v>
      </c>
      <c r="AB17" s="90">
        <v>15</v>
      </c>
      <c r="AC17" s="89"/>
      <c r="AD17" s="132"/>
      <c r="AE17" s="89">
        <f>AB17/100</f>
        <v>0.15</v>
      </c>
      <c r="AF17" s="107">
        <f>(AB17*$D$2)/1000</f>
        <v>11.1</v>
      </c>
      <c r="AG17" s="88"/>
      <c r="AH17" s="94" t="s">
        <v>123</v>
      </c>
      <c r="AI17" s="198"/>
      <c r="AJ17" s="89"/>
      <c r="AK17" s="126"/>
      <c r="AL17" s="132"/>
      <c r="AM17" s="89"/>
      <c r="AN17" s="127"/>
      <c r="AO17" s="88"/>
    </row>
    <row r="18" spans="1:41" s="12" customFormat="1" ht="14.1" customHeight="1">
      <c r="A18" s="435"/>
      <c r="B18" s="75" t="s">
        <v>247</v>
      </c>
      <c r="C18" s="68" t="s">
        <v>127</v>
      </c>
      <c r="D18" s="90">
        <v>1</v>
      </c>
      <c r="E18" s="166"/>
      <c r="F18" s="126"/>
      <c r="G18" s="139"/>
      <c r="H18" s="107">
        <f>(D18*$D$2)/1000</f>
        <v>0.74</v>
      </c>
      <c r="I18" s="88"/>
      <c r="J18" s="69" t="s">
        <v>209</v>
      </c>
      <c r="K18" s="167"/>
      <c r="L18" s="255"/>
      <c r="M18" s="126"/>
      <c r="N18" s="132"/>
      <c r="O18" s="89"/>
      <c r="P18" s="127"/>
      <c r="Q18" s="281"/>
      <c r="R18" s="94" t="s">
        <v>468</v>
      </c>
      <c r="S18" s="148"/>
      <c r="T18" s="90"/>
      <c r="U18" s="93"/>
      <c r="V18" s="93"/>
      <c r="W18" s="132"/>
      <c r="X18" s="107"/>
      <c r="Y18" s="91"/>
      <c r="Z18" s="151" t="s">
        <v>283</v>
      </c>
      <c r="AA18" s="102" t="s">
        <v>172</v>
      </c>
      <c r="AB18" s="89">
        <v>10</v>
      </c>
      <c r="AC18" s="109"/>
      <c r="AD18" s="126"/>
      <c r="AE18" s="89">
        <f>AB18/100</f>
        <v>0.1</v>
      </c>
      <c r="AF18" s="107">
        <f>(AB18*$D$2)/1000</f>
        <v>7.4</v>
      </c>
      <c r="AG18" s="88"/>
      <c r="AH18" s="94" t="s">
        <v>163</v>
      </c>
      <c r="AI18" s="198"/>
      <c r="AJ18" s="247"/>
      <c r="AK18" s="211"/>
      <c r="AL18" s="139"/>
      <c r="AM18" s="89"/>
      <c r="AN18" s="127"/>
      <c r="AO18" s="95"/>
    </row>
    <row r="19" spans="1:41" s="12" customFormat="1" ht="14.1" customHeight="1">
      <c r="A19" s="435"/>
      <c r="B19" s="104" t="s">
        <v>138</v>
      </c>
      <c r="C19" s="17" t="s">
        <v>197</v>
      </c>
      <c r="D19" s="89">
        <v>7</v>
      </c>
      <c r="E19" s="141"/>
      <c r="F19" s="139"/>
      <c r="G19" s="89">
        <f>D19/100</f>
        <v>7.0000000000000007E-2</v>
      </c>
      <c r="H19" s="107">
        <f>(D19*$D$2)/1000</f>
        <v>5.18</v>
      </c>
      <c r="I19" s="95"/>
      <c r="J19" s="104" t="s">
        <v>138</v>
      </c>
      <c r="K19" s="86"/>
      <c r="L19" s="90"/>
      <c r="M19" s="126"/>
      <c r="N19" s="126"/>
      <c r="O19" s="89"/>
      <c r="P19" s="107"/>
      <c r="Q19" s="294"/>
      <c r="R19" s="94"/>
      <c r="S19" s="148"/>
      <c r="T19" s="90"/>
      <c r="U19" s="93"/>
      <c r="V19" s="93"/>
      <c r="W19" s="132"/>
      <c r="X19" s="107"/>
      <c r="Y19" s="91"/>
      <c r="Z19" s="151" t="s">
        <v>191</v>
      </c>
      <c r="AA19" s="202"/>
      <c r="AB19" s="197"/>
      <c r="AC19" s="89"/>
      <c r="AD19" s="90"/>
      <c r="AE19" s="126"/>
      <c r="AF19" s="127"/>
      <c r="AG19" s="88"/>
      <c r="AH19" s="94" t="s">
        <v>203</v>
      </c>
      <c r="AI19" s="86"/>
      <c r="AJ19" s="90"/>
      <c r="AK19" s="126"/>
      <c r="AL19" s="126"/>
      <c r="AM19" s="87"/>
      <c r="AN19" s="127"/>
      <c r="AO19" s="95"/>
    </row>
    <row r="20" spans="1:41" s="12" customFormat="1" ht="14.1" customHeight="1">
      <c r="A20" s="420"/>
      <c r="B20" s="93"/>
      <c r="C20" s="451"/>
      <c r="D20" s="452"/>
      <c r="E20" s="60"/>
      <c r="F20" s="60"/>
      <c r="G20" s="60"/>
      <c r="H20" s="101"/>
      <c r="I20" s="88"/>
      <c r="J20" s="215"/>
      <c r="K20" s="61"/>
      <c r="L20" s="60"/>
      <c r="M20" s="60"/>
      <c r="N20" s="60"/>
      <c r="O20" s="60"/>
      <c r="P20" s="101"/>
      <c r="Q20" s="88"/>
      <c r="R20" s="340" t="s">
        <v>130</v>
      </c>
      <c r="S20" s="100"/>
      <c r="T20" s="87"/>
      <c r="U20" s="126"/>
      <c r="V20" s="90"/>
      <c r="W20" s="132"/>
      <c r="X20" s="85"/>
      <c r="Y20" s="91"/>
      <c r="Z20" s="279" t="s">
        <v>138</v>
      </c>
      <c r="AA20" s="142"/>
      <c r="AB20" s="90"/>
      <c r="AC20" s="143"/>
      <c r="AD20" s="126"/>
      <c r="AE20" s="89"/>
      <c r="AF20" s="127"/>
      <c r="AG20" s="88"/>
      <c r="AH20" s="340" t="s">
        <v>138</v>
      </c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1" t="s">
        <v>4</v>
      </c>
      <c r="B21" s="191" t="s">
        <v>83</v>
      </c>
      <c r="C21" s="162" t="s">
        <v>84</v>
      </c>
      <c r="D21" s="211">
        <v>75</v>
      </c>
      <c r="E21" s="212"/>
      <c r="F21" s="212"/>
      <c r="G21" s="132">
        <f>D21/100</f>
        <v>0.75</v>
      </c>
      <c r="H21" s="213">
        <f>(D21*$D$2)/1000</f>
        <v>55.5</v>
      </c>
      <c r="I21" s="214"/>
      <c r="J21" s="191" t="s">
        <v>85</v>
      </c>
      <c r="K21" s="162" t="s">
        <v>86</v>
      </c>
      <c r="L21" s="211">
        <v>75</v>
      </c>
      <c r="M21" s="93"/>
      <c r="N21" s="212"/>
      <c r="O21" s="132">
        <f>L21/100</f>
        <v>0.75</v>
      </c>
      <c r="P21" s="213">
        <f>(L21*$D$2)/1000</f>
        <v>55.5</v>
      </c>
      <c r="Q21" s="214"/>
      <c r="R21" s="177"/>
      <c r="S21" s="162"/>
      <c r="T21" s="163"/>
      <c r="U21" s="60"/>
      <c r="V21" s="60"/>
      <c r="W21" s="89"/>
      <c r="X21" s="107"/>
      <c r="Y21" s="91"/>
      <c r="Z21" s="177" t="s">
        <v>83</v>
      </c>
      <c r="AA21" s="162" t="s">
        <v>84</v>
      </c>
      <c r="AB21" s="163">
        <v>75</v>
      </c>
      <c r="AC21" s="60"/>
      <c r="AD21" s="60"/>
      <c r="AE21" s="89">
        <f>AB21/100</f>
        <v>0.75</v>
      </c>
      <c r="AF21" s="107">
        <f>(AB21*$D$2)/1000</f>
        <v>55.5</v>
      </c>
      <c r="AG21" s="91"/>
      <c r="AH21" s="177" t="s">
        <v>83</v>
      </c>
      <c r="AI21" s="162" t="s">
        <v>84</v>
      </c>
      <c r="AJ21" s="163">
        <v>75</v>
      </c>
      <c r="AK21" s="60"/>
      <c r="AL21" s="60"/>
      <c r="AM21" s="89">
        <f>AJ21/100</f>
        <v>0.75</v>
      </c>
      <c r="AN21" s="107">
        <f>(AJ21*$D$2)/1000</f>
        <v>55.5</v>
      </c>
      <c r="AO21" s="91"/>
    </row>
    <row r="22" spans="1:41" s="12" customFormat="1" ht="14.1" customHeight="1">
      <c r="A22" s="432"/>
      <c r="B22" s="191" t="s">
        <v>87</v>
      </c>
      <c r="C22" s="424" t="s">
        <v>88</v>
      </c>
      <c r="D22" s="90"/>
      <c r="E22" s="90"/>
      <c r="F22" s="90"/>
      <c r="G22" s="89"/>
      <c r="H22" s="101"/>
      <c r="I22" s="88"/>
      <c r="J22" s="191" t="s">
        <v>89</v>
      </c>
      <c r="K22" s="424" t="s">
        <v>88</v>
      </c>
      <c r="L22" s="90"/>
      <c r="M22" s="90"/>
      <c r="N22" s="90"/>
      <c r="O22" s="89"/>
      <c r="P22" s="101"/>
      <c r="Q22" s="88"/>
      <c r="R22" s="177"/>
      <c r="S22" s="424"/>
      <c r="T22" s="90"/>
      <c r="U22" s="90"/>
      <c r="V22" s="90"/>
      <c r="W22" s="89"/>
      <c r="X22" s="101"/>
      <c r="Y22" s="91"/>
      <c r="Z22" s="177" t="s">
        <v>87</v>
      </c>
      <c r="AA22" s="424" t="s">
        <v>88</v>
      </c>
      <c r="AB22" s="90"/>
      <c r="AC22" s="90"/>
      <c r="AD22" s="90"/>
      <c r="AE22" s="89"/>
      <c r="AF22" s="101"/>
      <c r="AG22" s="88"/>
      <c r="AH22" s="177" t="s">
        <v>87</v>
      </c>
      <c r="AI22" s="424" t="s">
        <v>88</v>
      </c>
      <c r="AJ22" s="90"/>
      <c r="AK22" s="90"/>
      <c r="AL22" s="90"/>
      <c r="AM22" s="89"/>
      <c r="AN22" s="101"/>
      <c r="AO22" s="88"/>
    </row>
    <row r="23" spans="1:41" s="12" customFormat="1" ht="14.1" customHeight="1">
      <c r="A23" s="432"/>
      <c r="B23" s="191" t="s">
        <v>90</v>
      </c>
      <c r="C23" s="425"/>
      <c r="D23" s="90"/>
      <c r="E23" s="90"/>
      <c r="F23" s="60"/>
      <c r="G23" s="89"/>
      <c r="H23" s="101"/>
      <c r="I23" s="88"/>
      <c r="J23" s="191" t="s">
        <v>90</v>
      </c>
      <c r="K23" s="425"/>
      <c r="L23" s="163"/>
      <c r="M23" s="90"/>
      <c r="N23" s="60"/>
      <c r="O23" s="89"/>
      <c r="P23" s="101"/>
      <c r="Q23" s="88"/>
      <c r="R23" s="177"/>
      <c r="S23" s="425"/>
      <c r="T23" s="90"/>
      <c r="U23" s="90"/>
      <c r="V23" s="60"/>
      <c r="W23" s="89"/>
      <c r="X23" s="101"/>
      <c r="Y23" s="88"/>
      <c r="Z23" s="177" t="s">
        <v>90</v>
      </c>
      <c r="AA23" s="425"/>
      <c r="AB23" s="90"/>
      <c r="AC23" s="90"/>
      <c r="AD23" s="60"/>
      <c r="AE23" s="89"/>
      <c r="AF23" s="101"/>
      <c r="AG23" s="88"/>
      <c r="AH23" s="177" t="s">
        <v>90</v>
      </c>
      <c r="AI23" s="425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3"/>
      <c r="B24" s="93" t="s">
        <v>91</v>
      </c>
      <c r="C24" s="425"/>
      <c r="D24" s="90"/>
      <c r="E24" s="90"/>
      <c r="F24" s="90"/>
      <c r="G24" s="89"/>
      <c r="H24" s="101"/>
      <c r="I24" s="88"/>
      <c r="J24" s="93" t="s">
        <v>91</v>
      </c>
      <c r="K24" s="425"/>
      <c r="L24" s="90"/>
      <c r="M24" s="90"/>
      <c r="N24" s="90"/>
      <c r="O24" s="89"/>
      <c r="P24" s="101"/>
      <c r="Q24" s="88"/>
      <c r="R24" s="178"/>
      <c r="S24" s="425"/>
      <c r="T24" s="90"/>
      <c r="U24" s="90"/>
      <c r="V24" s="90"/>
      <c r="W24" s="89"/>
      <c r="X24" s="101"/>
      <c r="Y24" s="88"/>
      <c r="Z24" s="178" t="s">
        <v>91</v>
      </c>
      <c r="AA24" s="425"/>
      <c r="AB24" s="90"/>
      <c r="AC24" s="90"/>
      <c r="AD24" s="90"/>
      <c r="AE24" s="89"/>
      <c r="AF24" s="101"/>
      <c r="AG24" s="88"/>
      <c r="AH24" s="178" t="s">
        <v>91</v>
      </c>
      <c r="AI24" s="425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31" t="s">
        <v>0</v>
      </c>
      <c r="B25" s="57" t="s">
        <v>463</v>
      </c>
      <c r="C25" s="388" t="s">
        <v>464</v>
      </c>
      <c r="D25" s="89">
        <v>15</v>
      </c>
      <c r="E25" s="389"/>
      <c r="F25" s="390"/>
      <c r="G25" s="89">
        <f>D25/100</f>
        <v>0.15</v>
      </c>
      <c r="H25" s="107">
        <f t="shared" ref="H25:H31" si="4">(D25*$D$2)/1000</f>
        <v>11.1</v>
      </c>
      <c r="I25" s="88"/>
      <c r="J25" s="206" t="s">
        <v>458</v>
      </c>
      <c r="K25" s="226" t="s">
        <v>459</v>
      </c>
      <c r="L25" s="76">
        <v>25</v>
      </c>
      <c r="M25" s="227"/>
      <c r="N25" s="89"/>
      <c r="O25" s="89">
        <f>L25/100</f>
        <v>0.25</v>
      </c>
      <c r="P25" s="127">
        <f>(L25*$D$2)/1000</f>
        <v>18.5</v>
      </c>
      <c r="Q25" s="88"/>
      <c r="R25" s="225"/>
      <c r="S25" s="226"/>
      <c r="T25" s="76"/>
      <c r="U25" s="227"/>
      <c r="V25" s="89"/>
      <c r="W25" s="89"/>
      <c r="X25" s="127"/>
      <c r="Y25" s="88"/>
      <c r="Z25" s="225" t="s">
        <v>287</v>
      </c>
      <c r="AA25" s="226" t="s">
        <v>288</v>
      </c>
      <c r="AB25" s="76">
        <v>15</v>
      </c>
      <c r="AC25" s="227">
        <f>AB25/25</f>
        <v>0.6</v>
      </c>
      <c r="AD25" s="89"/>
      <c r="AE25" s="89"/>
      <c r="AF25" s="127">
        <f>(AB25*$D$2)/1000</f>
        <v>11.1</v>
      </c>
      <c r="AG25" s="88"/>
      <c r="AH25" s="206" t="s">
        <v>297</v>
      </c>
      <c r="AI25" s="226" t="s">
        <v>223</v>
      </c>
      <c r="AJ25" s="76">
        <v>15</v>
      </c>
      <c r="AK25" s="227"/>
      <c r="AL25" s="89"/>
      <c r="AM25" s="89">
        <f>AJ25/100</f>
        <v>0.15</v>
      </c>
      <c r="AN25" s="107">
        <f>(AJ25*$D$2)/1000</f>
        <v>11.1</v>
      </c>
      <c r="AO25" s="95"/>
    </row>
    <row r="26" spans="1:41" s="12" customFormat="1" ht="14.1" customHeight="1">
      <c r="A26" s="432"/>
      <c r="B26" s="94" t="s">
        <v>465</v>
      </c>
      <c r="C26" s="86" t="s">
        <v>172</v>
      </c>
      <c r="D26" s="89">
        <v>2</v>
      </c>
      <c r="E26" s="70"/>
      <c r="F26" s="73"/>
      <c r="G26" s="89">
        <f>D26/100</f>
        <v>0.02</v>
      </c>
      <c r="H26" s="107">
        <f t="shared" si="4"/>
        <v>1.48</v>
      </c>
      <c r="I26" s="88"/>
      <c r="J26" s="207" t="s">
        <v>315</v>
      </c>
      <c r="K26" s="17" t="s">
        <v>215</v>
      </c>
      <c r="L26" s="76">
        <v>10</v>
      </c>
      <c r="M26" s="139"/>
      <c r="N26" s="199">
        <f>L26*0.5/35</f>
        <v>0.14285714285714285</v>
      </c>
      <c r="O26" s="89"/>
      <c r="P26" s="127">
        <f>(L26*$D$2)/1000</f>
        <v>7.4</v>
      </c>
      <c r="Q26" s="88"/>
      <c r="R26" s="228"/>
      <c r="S26" s="68"/>
      <c r="T26" s="73"/>
      <c r="U26" s="70"/>
      <c r="V26" s="252"/>
      <c r="W26" s="252"/>
      <c r="X26" s="32"/>
      <c r="Y26" s="95"/>
      <c r="Z26" s="228" t="s">
        <v>122</v>
      </c>
      <c r="AA26" s="68" t="s">
        <v>460</v>
      </c>
      <c r="AB26" s="73">
        <v>5</v>
      </c>
      <c r="AC26" s="70">
        <f>AB26/20</f>
        <v>0.25</v>
      </c>
      <c r="AD26" s="252"/>
      <c r="AE26" s="252"/>
      <c r="AF26" s="32">
        <f>(AB26*$D$2)/1000</f>
        <v>3.7</v>
      </c>
      <c r="AG26" s="95"/>
      <c r="AH26" s="207" t="s">
        <v>235</v>
      </c>
      <c r="AI26" s="17" t="s">
        <v>173</v>
      </c>
      <c r="AJ26" s="76">
        <v>10</v>
      </c>
      <c r="AK26" s="139"/>
      <c r="AL26" s="199">
        <f>AJ26/55</f>
        <v>0.18181818181818182</v>
      </c>
      <c r="AM26" s="89"/>
      <c r="AN26" s="107">
        <f>(AJ26*$D$2)/1000</f>
        <v>7.4</v>
      </c>
      <c r="AO26" s="88"/>
    </row>
    <row r="27" spans="1:41" s="12" customFormat="1" ht="14.1" customHeight="1">
      <c r="A27" s="432"/>
      <c r="B27" s="94" t="s">
        <v>97</v>
      </c>
      <c r="C27" s="391" t="s">
        <v>216</v>
      </c>
      <c r="D27" s="89">
        <v>5</v>
      </c>
      <c r="E27" s="76"/>
      <c r="F27" s="76"/>
      <c r="G27" s="89">
        <f>D27/100</f>
        <v>0.05</v>
      </c>
      <c r="H27" s="107">
        <f t="shared" si="4"/>
        <v>3.7</v>
      </c>
      <c r="I27" s="91"/>
      <c r="J27" s="207" t="s">
        <v>91</v>
      </c>
      <c r="K27" s="226"/>
      <c r="L27" s="76"/>
      <c r="M27" s="227"/>
      <c r="N27" s="89"/>
      <c r="O27" s="89"/>
      <c r="P27" s="127"/>
      <c r="Q27" s="95"/>
      <c r="R27" s="228"/>
      <c r="S27" s="226"/>
      <c r="T27" s="76"/>
      <c r="U27" s="227"/>
      <c r="V27" s="89"/>
      <c r="W27" s="89"/>
      <c r="X27" s="127"/>
      <c r="Y27" s="88"/>
      <c r="Z27" s="228" t="s">
        <v>461</v>
      </c>
      <c r="AA27" s="226"/>
      <c r="AB27" s="76"/>
      <c r="AC27" s="227"/>
      <c r="AD27" s="89"/>
      <c r="AE27" s="89"/>
      <c r="AF27" s="127"/>
      <c r="AG27" s="88"/>
      <c r="AH27" s="207" t="s">
        <v>209</v>
      </c>
      <c r="AI27" s="226"/>
      <c r="AJ27" s="76"/>
      <c r="AK27" s="227"/>
      <c r="AL27" s="89"/>
      <c r="AM27" s="89"/>
      <c r="AN27" s="107"/>
      <c r="AO27" s="91"/>
    </row>
    <row r="28" spans="1:41" s="12" customFormat="1" ht="14.1" customHeight="1">
      <c r="A28" s="432"/>
      <c r="B28" s="75"/>
      <c r="C28" s="286" t="s">
        <v>223</v>
      </c>
      <c r="D28" s="89">
        <v>5</v>
      </c>
      <c r="E28" s="76"/>
      <c r="F28" s="76"/>
      <c r="G28" s="89">
        <f>D28/100</f>
        <v>0.05</v>
      </c>
      <c r="H28" s="107">
        <f t="shared" si="4"/>
        <v>3.7</v>
      </c>
      <c r="I28" s="71"/>
      <c r="J28" s="207" t="s">
        <v>214</v>
      </c>
      <c r="K28" s="17"/>
      <c r="L28" s="89"/>
      <c r="M28" s="60"/>
      <c r="N28" s="139"/>
      <c r="O28" s="139"/>
      <c r="P28" s="127"/>
      <c r="Q28" s="88"/>
      <c r="R28" s="228"/>
      <c r="S28" s="17"/>
      <c r="T28" s="76"/>
      <c r="U28" s="60"/>
      <c r="V28" s="89"/>
      <c r="W28" s="89"/>
      <c r="X28" s="229"/>
      <c r="Y28" s="88"/>
      <c r="Z28" s="228" t="s">
        <v>462</v>
      </c>
      <c r="AA28" s="17"/>
      <c r="AB28" s="76"/>
      <c r="AC28" s="60"/>
      <c r="AD28" s="89"/>
      <c r="AE28" s="89"/>
      <c r="AF28" s="229"/>
      <c r="AG28" s="88"/>
      <c r="AH28" s="228" t="s">
        <v>202</v>
      </c>
      <c r="AI28" s="17"/>
      <c r="AJ28" s="89"/>
      <c r="AK28" s="60"/>
      <c r="AL28" s="139"/>
      <c r="AM28" s="139"/>
      <c r="AN28" s="127"/>
      <c r="AO28" s="71"/>
    </row>
    <row r="29" spans="1:41" s="12" customFormat="1" ht="14.1" customHeight="1">
      <c r="A29" s="432"/>
      <c r="B29" s="75"/>
      <c r="C29" s="198" t="s">
        <v>466</v>
      </c>
      <c r="D29" s="203">
        <v>15</v>
      </c>
      <c r="E29" s="76"/>
      <c r="F29" s="76">
        <f>D29/140</f>
        <v>0.10714285714285714</v>
      </c>
      <c r="G29" s="76"/>
      <c r="H29" s="107">
        <f t="shared" si="4"/>
        <v>11.1</v>
      </c>
      <c r="I29" s="111"/>
      <c r="J29" s="228" t="s">
        <v>176</v>
      </c>
      <c r="K29" s="17"/>
      <c r="L29" s="89"/>
      <c r="M29" s="244"/>
      <c r="N29" s="244"/>
      <c r="O29" s="76"/>
      <c r="P29" s="83"/>
      <c r="Q29" s="88"/>
      <c r="R29" s="228"/>
      <c r="S29" s="17"/>
      <c r="T29" s="76"/>
      <c r="U29" s="230"/>
      <c r="V29" s="230"/>
      <c r="W29" s="230"/>
      <c r="X29" s="231"/>
      <c r="Y29" s="130"/>
      <c r="Z29" s="228" t="s">
        <v>97</v>
      </c>
      <c r="AA29" s="17"/>
      <c r="AB29" s="76"/>
      <c r="AC29" s="230"/>
      <c r="AD29" s="230"/>
      <c r="AE29" s="230"/>
      <c r="AF29" s="231"/>
      <c r="AG29" s="130"/>
      <c r="AH29" s="228" t="s">
        <v>0</v>
      </c>
      <c r="AI29" s="17"/>
      <c r="AJ29" s="89"/>
      <c r="AK29" s="244"/>
      <c r="AL29" s="244"/>
      <c r="AM29" s="76"/>
      <c r="AN29" s="83"/>
      <c r="AO29" s="111"/>
    </row>
    <row r="30" spans="1:41" s="12" customFormat="1" ht="14.1" customHeight="1">
      <c r="A30" s="432"/>
      <c r="B30" s="75"/>
      <c r="C30" s="198" t="s">
        <v>467</v>
      </c>
      <c r="D30" s="89">
        <v>1</v>
      </c>
      <c r="E30" s="73"/>
      <c r="F30" s="73"/>
      <c r="G30" s="76"/>
      <c r="H30" s="107">
        <f t="shared" si="4"/>
        <v>0.74</v>
      </c>
      <c r="I30" s="71"/>
      <c r="J30" s="228" t="s">
        <v>97</v>
      </c>
      <c r="K30" s="17"/>
      <c r="L30" s="90"/>
      <c r="M30" s="73"/>
      <c r="N30" s="73"/>
      <c r="O30" s="89"/>
      <c r="P30" s="107"/>
      <c r="Q30" s="130"/>
      <c r="R30" s="235"/>
      <c r="S30" s="17"/>
      <c r="T30" s="90"/>
      <c r="U30" s="73"/>
      <c r="V30" s="73"/>
      <c r="W30" s="89"/>
      <c r="X30" s="107"/>
      <c r="Y30" s="71"/>
      <c r="Z30" s="235"/>
      <c r="AA30" s="17"/>
      <c r="AB30" s="90"/>
      <c r="AC30" s="73"/>
      <c r="AD30" s="73"/>
      <c r="AE30" s="89"/>
      <c r="AF30" s="107"/>
      <c r="AG30" s="71"/>
      <c r="AH30" s="228"/>
      <c r="AI30" s="17"/>
      <c r="AJ30" s="89"/>
      <c r="AK30" s="244"/>
      <c r="AL30" s="244"/>
      <c r="AM30" s="76"/>
      <c r="AN30" s="83"/>
      <c r="AO30" s="71"/>
    </row>
    <row r="31" spans="1:41" s="12" customFormat="1" ht="14.1" customHeight="1">
      <c r="A31" s="432"/>
      <c r="B31" s="75"/>
      <c r="C31" s="165" t="s">
        <v>173</v>
      </c>
      <c r="D31" s="89">
        <v>3</v>
      </c>
      <c r="E31" s="73"/>
      <c r="F31" s="73">
        <f>D31/55</f>
        <v>5.4545454545454543E-2</v>
      </c>
      <c r="G31" s="73"/>
      <c r="H31" s="107">
        <f t="shared" si="4"/>
        <v>2.2200000000000002</v>
      </c>
      <c r="I31" s="71"/>
      <c r="J31" s="235"/>
      <c r="K31" s="17"/>
      <c r="L31" s="90"/>
      <c r="M31" s="73"/>
      <c r="N31" s="73"/>
      <c r="O31" s="89"/>
      <c r="P31" s="213"/>
      <c r="Q31" s="82"/>
      <c r="R31" s="75"/>
      <c r="S31" s="165"/>
      <c r="T31" s="89"/>
      <c r="U31" s="73"/>
      <c r="V31" s="73"/>
      <c r="W31" s="73"/>
      <c r="X31" s="107"/>
      <c r="Y31" s="71"/>
      <c r="Z31" s="75"/>
      <c r="AA31" s="165"/>
      <c r="AB31" s="89"/>
      <c r="AC31" s="73"/>
      <c r="AD31" s="73"/>
      <c r="AE31" s="73"/>
      <c r="AF31" s="107"/>
      <c r="AG31" s="71"/>
      <c r="AH31" s="59"/>
      <c r="AI31" s="139"/>
      <c r="AJ31" s="203"/>
      <c r="AK31" s="76"/>
      <c r="AL31" s="76"/>
      <c r="AM31" s="76"/>
      <c r="AN31" s="107"/>
      <c r="AO31" s="71"/>
    </row>
    <row r="32" spans="1:41" s="12" customFormat="1" ht="14.1" customHeight="1">
      <c r="A32" s="433"/>
      <c r="B32" s="215" t="s">
        <v>52</v>
      </c>
      <c r="C32" s="62"/>
      <c r="D32" s="63"/>
      <c r="E32" s="24"/>
      <c r="F32" s="24"/>
      <c r="G32" s="76"/>
      <c r="H32" s="111"/>
      <c r="I32" s="112"/>
      <c r="J32" s="215" t="s">
        <v>52</v>
      </c>
      <c r="K32" s="62" t="s">
        <v>78</v>
      </c>
      <c r="L32" s="63">
        <v>1</v>
      </c>
      <c r="M32" s="73"/>
      <c r="N32" s="73"/>
      <c r="O32" s="73"/>
      <c r="P32" s="107"/>
      <c r="Q32" s="144"/>
      <c r="R32" s="215"/>
      <c r="S32" s="62"/>
      <c r="T32" s="63"/>
      <c r="U32" s="24"/>
      <c r="V32" s="24"/>
      <c r="W32" s="24"/>
      <c r="X32" s="83"/>
      <c r="Y32" s="112"/>
      <c r="Z32" s="215" t="s">
        <v>52</v>
      </c>
      <c r="AA32" s="62"/>
      <c r="AB32" s="63"/>
      <c r="AC32" s="73"/>
      <c r="AD32" s="73"/>
      <c r="AE32" s="76"/>
      <c r="AF32" s="32"/>
      <c r="AG32" s="71"/>
      <c r="AH32" s="215" t="s">
        <v>52</v>
      </c>
      <c r="AI32" s="62"/>
      <c r="AJ32" s="63"/>
      <c r="AK32" s="73"/>
      <c r="AL32" s="73"/>
      <c r="AM32" s="76"/>
      <c r="AN32" s="32"/>
      <c r="AO32" s="71"/>
    </row>
    <row r="33" spans="1:41" s="12" customFormat="1" ht="14.1" customHeight="1">
      <c r="A33" s="450"/>
      <c r="B33" s="429" t="s">
        <v>105</v>
      </c>
      <c r="C33" s="208" t="s">
        <v>39</v>
      </c>
      <c r="D33" s="258"/>
      <c r="E33" s="209"/>
      <c r="F33" s="209"/>
      <c r="G33" s="209"/>
      <c r="H33" s="396" t="s">
        <v>481</v>
      </c>
      <c r="I33" s="396" t="s">
        <v>482</v>
      </c>
      <c r="J33" s="429" t="s">
        <v>105</v>
      </c>
      <c r="K33" s="208" t="s">
        <v>39</v>
      </c>
      <c r="L33" s="153"/>
      <c r="M33" s="209"/>
      <c r="N33" s="209"/>
      <c r="O33" s="209"/>
      <c r="P33" s="396" t="s">
        <v>481</v>
      </c>
      <c r="Q33" s="396" t="s">
        <v>482</v>
      </c>
      <c r="R33" s="429" t="s">
        <v>105</v>
      </c>
      <c r="S33" s="208" t="s">
        <v>39</v>
      </c>
      <c r="T33" s="152"/>
      <c r="U33" s="209"/>
      <c r="V33" s="209"/>
      <c r="W33" s="209"/>
      <c r="X33" s="396" t="s">
        <v>481</v>
      </c>
      <c r="Y33" s="396" t="s">
        <v>482</v>
      </c>
      <c r="Z33" s="429" t="s">
        <v>105</v>
      </c>
      <c r="AA33" s="208" t="s">
        <v>39</v>
      </c>
      <c r="AB33" s="152"/>
      <c r="AC33" s="209"/>
      <c r="AD33" s="209"/>
      <c r="AE33" s="209"/>
      <c r="AF33" s="396" t="s">
        <v>481</v>
      </c>
      <c r="AG33" s="396" t="s">
        <v>482</v>
      </c>
      <c r="AH33" s="429" t="s">
        <v>105</v>
      </c>
      <c r="AI33" s="208" t="s">
        <v>39</v>
      </c>
      <c r="AJ33" s="152"/>
      <c r="AK33" s="209"/>
      <c r="AL33" s="209"/>
      <c r="AM33" s="209"/>
      <c r="AN33" s="396" t="s">
        <v>481</v>
      </c>
      <c r="AO33" s="396" t="s">
        <v>482</v>
      </c>
    </row>
    <row r="34" spans="1:41" s="12" customFormat="1" ht="14.1" customHeight="1">
      <c r="A34" s="448"/>
      <c r="B34" s="429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5.25</v>
      </c>
      <c r="J34" s="429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5.3529411764705879</v>
      </c>
      <c r="R34" s="429"/>
      <c r="S34" s="41" t="s">
        <v>47</v>
      </c>
      <c r="T34" s="49"/>
      <c r="U34" s="117"/>
      <c r="V34" s="117"/>
      <c r="W34" s="117"/>
      <c r="X34" s="49">
        <v>4.5</v>
      </c>
      <c r="Y34" s="50">
        <f>SUM(U5:U32)</f>
        <v>5</v>
      </c>
      <c r="Z34" s="429"/>
      <c r="AA34" s="41" t="s">
        <v>47</v>
      </c>
      <c r="AB34" s="49"/>
      <c r="AC34" s="117"/>
      <c r="AD34" s="117"/>
      <c r="AE34" s="117"/>
      <c r="AF34" s="49">
        <v>4.5</v>
      </c>
      <c r="AG34" s="50">
        <f>SUM(AC5:AC32)</f>
        <v>5.35</v>
      </c>
      <c r="AH34" s="429"/>
      <c r="AI34" s="41" t="s">
        <v>47</v>
      </c>
      <c r="AJ34" s="49"/>
      <c r="AK34" s="117"/>
      <c r="AL34" s="117"/>
      <c r="AM34" s="117"/>
      <c r="AN34" s="49">
        <v>4.5</v>
      </c>
      <c r="AO34" s="50">
        <f>SUM(AK5:AK32)</f>
        <v>5</v>
      </c>
    </row>
    <row r="35" spans="1:41" s="15" customFormat="1" ht="14.1" customHeight="1">
      <c r="A35" s="448"/>
      <c r="B35" s="429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2.4759740259740259</v>
      </c>
      <c r="J35" s="429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3.1038961038961039</v>
      </c>
      <c r="R35" s="429"/>
      <c r="S35" s="42" t="s">
        <v>48</v>
      </c>
      <c r="T35" s="50"/>
      <c r="U35" s="117"/>
      <c r="V35" s="117"/>
      <c r="W35" s="117"/>
      <c r="X35" s="50">
        <v>2</v>
      </c>
      <c r="Y35" s="50">
        <f>SUM(V6:V32)</f>
        <v>2.5714285714285716</v>
      </c>
      <c r="Z35" s="429"/>
      <c r="AA35" s="42" t="s">
        <v>48</v>
      </c>
      <c r="AB35" s="50"/>
      <c r="AC35" s="117"/>
      <c r="AD35" s="117"/>
      <c r="AE35" s="117"/>
      <c r="AF35" s="50">
        <v>2</v>
      </c>
      <c r="AG35" s="50">
        <f>SUM(AD6:AD32)</f>
        <v>2.5714285714285712</v>
      </c>
      <c r="AH35" s="429"/>
      <c r="AI35" s="42" t="s">
        <v>48</v>
      </c>
      <c r="AJ35" s="50"/>
      <c r="AK35" s="117"/>
      <c r="AL35" s="117"/>
      <c r="AM35" s="117"/>
      <c r="AN35" s="50">
        <v>2</v>
      </c>
      <c r="AO35" s="50">
        <f>SUM(AL6:AL32)</f>
        <v>3.5211038961038956</v>
      </c>
    </row>
    <row r="36" spans="1:41" s="15" customFormat="1" ht="14.1" customHeight="1">
      <c r="A36" s="448"/>
      <c r="B36" s="429"/>
      <c r="C36" s="43" t="s">
        <v>40</v>
      </c>
      <c r="D36" s="98"/>
      <c r="E36" s="96"/>
      <c r="F36" s="96"/>
      <c r="G36" s="96"/>
      <c r="H36" s="50">
        <f>I36</f>
        <v>1.57</v>
      </c>
      <c r="I36" s="50">
        <f>SUM(G8:G32)</f>
        <v>1.57</v>
      </c>
      <c r="J36" s="429"/>
      <c r="K36" s="43" t="s">
        <v>40</v>
      </c>
      <c r="L36" s="51"/>
      <c r="M36" s="49"/>
      <c r="N36" s="49"/>
      <c r="O36" s="49"/>
      <c r="P36" s="50">
        <f>Q36</f>
        <v>1.45</v>
      </c>
      <c r="Q36" s="50">
        <f>SUM(O8:O32)</f>
        <v>1.45</v>
      </c>
      <c r="R36" s="429"/>
      <c r="S36" s="43" t="s">
        <v>40</v>
      </c>
      <c r="T36" s="51"/>
      <c r="U36" s="49"/>
      <c r="V36" s="49"/>
      <c r="W36" s="49"/>
      <c r="X36" s="50">
        <f>Y36</f>
        <v>1.2000000000000002</v>
      </c>
      <c r="Y36" s="50">
        <f>SUM(W8:W32)</f>
        <v>1.2000000000000002</v>
      </c>
      <c r="Z36" s="429"/>
      <c r="AA36" s="43" t="s">
        <v>40</v>
      </c>
      <c r="AB36" s="51"/>
      <c r="AC36" s="49"/>
      <c r="AD36" s="49"/>
      <c r="AE36" s="49"/>
      <c r="AF36" s="50">
        <f>AG36</f>
        <v>1.8</v>
      </c>
      <c r="AG36" s="50">
        <f>SUM(AE8:AE32)</f>
        <v>1.8</v>
      </c>
      <c r="AH36" s="429"/>
      <c r="AI36" s="43" t="s">
        <v>40</v>
      </c>
      <c r="AJ36" s="51"/>
      <c r="AK36" s="49"/>
      <c r="AL36" s="49"/>
      <c r="AM36" s="49"/>
      <c r="AN36" s="50">
        <f>AO36</f>
        <v>1.67</v>
      </c>
      <c r="AO36" s="50">
        <f>SUM(AM8:AM32)</f>
        <v>1.67</v>
      </c>
    </row>
    <row r="37" spans="1:41" s="12" customFormat="1" ht="14.1" customHeight="1">
      <c r="A37" s="448"/>
      <c r="B37" s="429"/>
      <c r="C37" s="43" t="s">
        <v>41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29"/>
      <c r="K37" s="43" t="s">
        <v>41</v>
      </c>
      <c r="L37" s="51"/>
      <c r="M37" s="50"/>
      <c r="N37" s="50"/>
      <c r="O37" s="50"/>
      <c r="P37" s="50">
        <f>Q37</f>
        <v>1</v>
      </c>
      <c r="Q37" s="50">
        <f>L32</f>
        <v>1</v>
      </c>
      <c r="R37" s="429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29"/>
      <c r="AA37" s="43" t="s">
        <v>41</v>
      </c>
      <c r="AB37" s="51"/>
      <c r="AC37" s="50"/>
      <c r="AD37" s="50"/>
      <c r="AE37" s="50"/>
      <c r="AF37" s="50">
        <f>AG37</f>
        <v>0</v>
      </c>
      <c r="AG37" s="50">
        <f>AB32</f>
        <v>0</v>
      </c>
      <c r="AH37" s="429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48"/>
      <c r="B38" s="429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29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29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29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29"/>
      <c r="AI38" s="41" t="s">
        <v>102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48"/>
      <c r="B39" s="429"/>
      <c r="C39" s="41" t="s">
        <v>96</v>
      </c>
      <c r="D39" s="98"/>
      <c r="E39" s="98"/>
      <c r="F39" s="98"/>
      <c r="G39" s="98"/>
      <c r="H39" s="50">
        <v>2.5</v>
      </c>
      <c r="I39" s="50">
        <v>2.5</v>
      </c>
      <c r="J39" s="429"/>
      <c r="K39" s="41" t="s">
        <v>96</v>
      </c>
      <c r="L39" s="51"/>
      <c r="M39" s="51"/>
      <c r="N39" s="51"/>
      <c r="O39" s="51"/>
      <c r="P39" s="50">
        <v>2.5</v>
      </c>
      <c r="Q39" s="50">
        <v>2.5</v>
      </c>
      <c r="R39" s="429"/>
      <c r="S39" s="41" t="s">
        <v>96</v>
      </c>
      <c r="T39" s="51"/>
      <c r="U39" s="51"/>
      <c r="V39" s="51"/>
      <c r="W39" s="51"/>
      <c r="X39" s="50">
        <v>2.5</v>
      </c>
      <c r="Y39" s="50">
        <v>2.5</v>
      </c>
      <c r="Z39" s="429"/>
      <c r="AA39" s="41" t="s">
        <v>96</v>
      </c>
      <c r="AB39" s="51"/>
      <c r="AC39" s="51"/>
      <c r="AD39" s="51"/>
      <c r="AE39" s="51"/>
      <c r="AF39" s="50">
        <v>2.5</v>
      </c>
      <c r="AG39" s="50">
        <v>2.5</v>
      </c>
      <c r="AH39" s="429"/>
      <c r="AI39" s="41" t="s">
        <v>96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" customHeight="1">
      <c r="A40" s="449"/>
      <c r="B40" s="430"/>
      <c r="C40" s="43" t="s">
        <v>104</v>
      </c>
      <c r="D40" s="98"/>
      <c r="E40" s="98"/>
      <c r="F40" s="98"/>
      <c r="G40" s="98"/>
      <c r="H40" s="52">
        <f>(H34*70)+(H35*75)+(H36*25)+(H37*60)+(H38*150)+(H39*45)</f>
        <v>616.75</v>
      </c>
      <c r="I40" s="52">
        <f>(I34*70)+(I35*75)+(I36*25)+(I37*60)+(I38*150)+(I39*45)</f>
        <v>704.9480519480519</v>
      </c>
      <c r="J40" s="430"/>
      <c r="K40" s="43" t="s">
        <v>104</v>
      </c>
      <c r="L40" s="51"/>
      <c r="M40" s="51"/>
      <c r="N40" s="51"/>
      <c r="O40" s="51"/>
      <c r="P40" s="52">
        <f>(P34*70)+(P35*75)+(P36*25)+(P37*60)+(P38*150)+(P39*45)</f>
        <v>673.75</v>
      </c>
      <c r="Q40" s="52">
        <f>(Q34*70)+(Q35*75)+(Q36*25)+(Q37*60)+(Q38*150)+(Q39*45)</f>
        <v>816.24809014514892</v>
      </c>
      <c r="R40" s="430"/>
      <c r="S40" s="43" t="s">
        <v>104</v>
      </c>
      <c r="T40" s="51"/>
      <c r="U40" s="51"/>
      <c r="V40" s="51"/>
      <c r="W40" s="51"/>
      <c r="X40" s="52">
        <f>(X34*70)+(X35*75)+(X36*25)+(X37*60)+(X38*150)+(X39*45)</f>
        <v>607.5</v>
      </c>
      <c r="Y40" s="52">
        <f>(Y34*70)+(Y35*75)+(Y36*25)+(Y37*60)+(Y38*150)+(Y39*45)</f>
        <v>685.35714285714289</v>
      </c>
      <c r="Z40" s="430"/>
      <c r="AA40" s="43" t="s">
        <v>104</v>
      </c>
      <c r="AB40" s="51"/>
      <c r="AC40" s="51"/>
      <c r="AD40" s="51"/>
      <c r="AE40" s="51"/>
      <c r="AF40" s="52">
        <f>(AF34*70)+(AF35*75)+(AF36*25)+(AF37*60)+(AF38*150)+(AF39*45)</f>
        <v>622.5</v>
      </c>
      <c r="AG40" s="52">
        <f>(AG34*70)+(AG35*75)+(AG36*25)+(AG37*60)+(AG38*150)+(AG39*45)</f>
        <v>724.85714285714289</v>
      </c>
      <c r="AH40" s="430"/>
      <c r="AI40" s="43" t="s">
        <v>104</v>
      </c>
      <c r="AJ40" s="51"/>
      <c r="AK40" s="51"/>
      <c r="AL40" s="51"/>
      <c r="AM40" s="51"/>
      <c r="AN40" s="52">
        <f>(AN34*70)+(AN35*75)+(AN36*25)+(AN37*60)+(AN38*150)+(AN39*45)</f>
        <v>619.25</v>
      </c>
      <c r="AO40" s="52">
        <f>(AO34*70)+(AO35*75)+(AO36*25)+(AO37*60)+(AO38*150)+(AO39*45)</f>
        <v>768.33279220779218</v>
      </c>
    </row>
    <row r="41" spans="1:41" ht="19.5" customHeight="1">
      <c r="C41" s="259" t="s">
        <v>36</v>
      </c>
      <c r="D41" s="260"/>
      <c r="E41" s="260"/>
      <c r="F41" s="261"/>
      <c r="G41" s="261"/>
      <c r="H41" s="262"/>
      <c r="I41" s="260"/>
      <c r="J41" s="260"/>
      <c r="K41" s="259" t="s">
        <v>42</v>
      </c>
      <c r="L41" s="260"/>
      <c r="M41" s="260"/>
      <c r="N41" s="260"/>
      <c r="O41" s="260"/>
      <c r="P41" s="262"/>
      <c r="Q41" s="260"/>
      <c r="R41" s="260"/>
      <c r="S41" s="260" t="s">
        <v>37</v>
      </c>
      <c r="T41" s="260"/>
      <c r="U41" s="260"/>
      <c r="V41" s="260"/>
      <c r="W41" s="260"/>
      <c r="X41" s="262"/>
      <c r="AA41" s="47"/>
      <c r="AB41"/>
      <c r="AC41"/>
      <c r="AD41"/>
      <c r="AE41"/>
      <c r="AI41" s="47"/>
      <c r="AM41"/>
    </row>
    <row r="42" spans="1:41" ht="18.75" customHeight="1">
      <c r="C42" s="264" t="s">
        <v>81</v>
      </c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  <c r="AA42" s="47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7"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L1:AB1"/>
    <mergeCell ref="A5:A7"/>
    <mergeCell ref="A8:A14"/>
    <mergeCell ref="A15:A20"/>
    <mergeCell ref="A21:A24"/>
    <mergeCell ref="C22:C24"/>
    <mergeCell ref="C20:D20"/>
    <mergeCell ref="AA22:AA24"/>
    <mergeCell ref="AI22:AI24"/>
    <mergeCell ref="A25:A32"/>
    <mergeCell ref="A33:A40"/>
    <mergeCell ref="B33:B40"/>
    <mergeCell ref="J33:J40"/>
    <mergeCell ref="R33:R40"/>
    <mergeCell ref="Z33:Z40"/>
    <mergeCell ref="AH33:AH40"/>
    <mergeCell ref="K22:K24"/>
    <mergeCell ref="S22:S24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O46"/>
  <sheetViews>
    <sheetView zoomScaleNormal="100" workbookViewId="0">
      <selection activeCell="J7" sqref="J7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12.75" hidden="1" customWidth="1"/>
    <col min="6" max="6" width="10.875" hidden="1" customWidth="1"/>
    <col min="7" max="7" width="4.625" hidden="1" customWidth="1"/>
    <col min="8" max="8" width="3.625" style="36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3" width="6.625" hidden="1" customWidth="1"/>
    <col min="14" max="14" width="5.875" hidden="1" customWidth="1"/>
    <col min="15" max="15" width="5" hidden="1" customWidth="1"/>
    <col min="16" max="16" width="3.625" style="36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36" customWidth="1"/>
    <col min="25" max="25" width="4.625" customWidth="1"/>
    <col min="26" max="26" width="3.625" style="12" customWidth="1"/>
    <col min="27" max="27" width="10.625" style="12" customWidth="1"/>
    <col min="28" max="28" width="4.625" style="5" customWidth="1"/>
    <col min="29" max="31" width="6.625" style="5" hidden="1" customWidth="1"/>
    <col min="32" max="32" width="3.625" style="36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6.625" hidden="1" customWidth="1"/>
    <col min="39" max="39" width="6.625" style="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44"/>
      <c r="C1" s="44"/>
      <c r="D1" s="416" t="s">
        <v>16</v>
      </c>
      <c r="E1" s="416"/>
      <c r="F1" s="416"/>
      <c r="G1" s="416"/>
      <c r="H1" s="416"/>
      <c r="I1" s="416"/>
      <c r="J1" s="416"/>
      <c r="K1" s="5" t="s">
        <v>483</v>
      </c>
      <c r="L1" s="409" t="s">
        <v>424</v>
      </c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14</v>
      </c>
      <c r="B2" s="45" t="s">
        <v>18</v>
      </c>
      <c r="C2" s="45" t="s">
        <v>1</v>
      </c>
      <c r="D2" s="423">
        <v>740</v>
      </c>
      <c r="E2" s="423"/>
      <c r="F2" s="35"/>
      <c r="G2" s="35"/>
      <c r="H2" s="35"/>
      <c r="I2" s="35"/>
      <c r="J2" s="48"/>
      <c r="K2" s="417" t="s">
        <v>257</v>
      </c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  <c r="AE2" s="418"/>
      <c r="AF2" s="418"/>
      <c r="AG2" s="418"/>
      <c r="AH2" s="418"/>
      <c r="AI2" s="418"/>
      <c r="AJ2" s="418"/>
      <c r="AK2" s="418"/>
      <c r="AL2" s="418"/>
      <c r="AM2" s="418"/>
      <c r="AN2" s="418"/>
      <c r="AO2" s="418"/>
    </row>
    <row r="3" spans="1:41" s="12" customFormat="1" ht="14.1" customHeight="1">
      <c r="A3" s="434" t="s">
        <v>6</v>
      </c>
      <c r="B3" s="13"/>
      <c r="C3" s="419">
        <v>46202</v>
      </c>
      <c r="D3" s="419"/>
      <c r="E3" s="16"/>
      <c r="F3" s="16"/>
      <c r="G3" s="16"/>
      <c r="H3" s="32"/>
      <c r="I3" s="13" t="s">
        <v>7</v>
      </c>
      <c r="J3" s="13"/>
      <c r="K3" s="419">
        <f>C3+1</f>
        <v>46203</v>
      </c>
      <c r="L3" s="419"/>
      <c r="M3" s="16"/>
      <c r="N3" s="16"/>
      <c r="O3" s="16"/>
      <c r="P3" s="32"/>
      <c r="Q3" s="13" t="s">
        <v>8</v>
      </c>
      <c r="R3" s="116"/>
      <c r="S3" s="419">
        <f>C3+2</f>
        <v>46204</v>
      </c>
      <c r="T3" s="419"/>
      <c r="U3" s="16"/>
      <c r="V3" s="16"/>
      <c r="W3" s="16"/>
      <c r="X3" s="32"/>
      <c r="Y3" s="13" t="s">
        <v>9</v>
      </c>
      <c r="Z3" s="116"/>
      <c r="AA3" s="419">
        <f>C3+3</f>
        <v>46205</v>
      </c>
      <c r="AB3" s="419"/>
      <c r="AC3" s="16"/>
      <c r="AD3" s="16"/>
      <c r="AE3" s="16"/>
      <c r="AF3" s="32"/>
      <c r="AG3" s="13" t="s">
        <v>10</v>
      </c>
      <c r="AH3" s="116"/>
      <c r="AI3" s="419">
        <f>C3+4</f>
        <v>46206</v>
      </c>
      <c r="AJ3" s="419"/>
      <c r="AK3" s="16"/>
      <c r="AL3" s="16"/>
      <c r="AM3" s="16"/>
      <c r="AN3" s="32"/>
      <c r="AO3" s="13" t="s">
        <v>17</v>
      </c>
    </row>
    <row r="4" spans="1:41" s="12" customFormat="1" ht="14.1" customHeight="1">
      <c r="A4" s="434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9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9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9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9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9" t="s">
        <v>38</v>
      </c>
    </row>
    <row r="5" spans="1:41" s="12" customFormat="1" ht="14.1" customHeight="1">
      <c r="A5" s="420" t="s">
        <v>13</v>
      </c>
      <c r="B5" s="79" t="s">
        <v>165</v>
      </c>
      <c r="C5" s="114" t="s">
        <v>166</v>
      </c>
      <c r="D5" s="115">
        <v>90</v>
      </c>
      <c r="E5" s="73">
        <f>D5/20</f>
        <v>4.5</v>
      </c>
      <c r="F5" s="13"/>
      <c r="G5" s="13"/>
      <c r="H5" s="107">
        <f>(D5*$D$2)/1000</f>
        <v>66.599999999999994</v>
      </c>
      <c r="I5" s="267"/>
      <c r="J5" s="79" t="s">
        <v>224</v>
      </c>
      <c r="K5" s="114" t="s">
        <v>166</v>
      </c>
      <c r="L5" s="115">
        <v>80</v>
      </c>
      <c r="M5" s="73">
        <f>L5/20</f>
        <v>4</v>
      </c>
      <c r="N5" s="13"/>
      <c r="O5" s="13"/>
      <c r="P5" s="107">
        <f>(L5*$D$2)/1000</f>
        <v>59.2</v>
      </c>
      <c r="Q5" s="71"/>
      <c r="R5" s="296"/>
      <c r="S5" s="114"/>
      <c r="T5" s="115"/>
      <c r="U5" s="73"/>
      <c r="V5" s="13"/>
      <c r="W5" s="13"/>
      <c r="X5" s="107"/>
      <c r="Y5" s="71"/>
      <c r="Z5" s="79"/>
      <c r="AA5" s="114"/>
      <c r="AB5" s="115"/>
      <c r="AC5" s="73"/>
      <c r="AD5" s="13"/>
      <c r="AE5" s="13"/>
      <c r="AF5" s="107"/>
      <c r="AG5" s="71"/>
      <c r="AH5" s="79"/>
      <c r="AI5" s="114"/>
      <c r="AJ5" s="115"/>
      <c r="AK5" s="73"/>
      <c r="AL5" s="13"/>
      <c r="AM5" s="13"/>
      <c r="AN5" s="107"/>
      <c r="AO5" s="71"/>
    </row>
    <row r="6" spans="1:41" s="12" customFormat="1" ht="14.1" customHeight="1">
      <c r="A6" s="420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191</v>
      </c>
      <c r="K6" s="80" t="s">
        <v>490</v>
      </c>
      <c r="L6" s="81">
        <v>20</v>
      </c>
      <c r="M6" s="73">
        <f>L6/20</f>
        <v>1</v>
      </c>
      <c r="N6" s="73"/>
      <c r="O6" s="13"/>
      <c r="P6" s="107">
        <f>(L6*$D$2)/1000</f>
        <v>14.8</v>
      </c>
      <c r="Q6" s="111"/>
      <c r="R6" s="72"/>
      <c r="S6" s="80"/>
      <c r="T6" s="81"/>
      <c r="U6" s="73"/>
      <c r="V6" s="73"/>
      <c r="W6" s="76"/>
      <c r="X6" s="111"/>
      <c r="Y6" s="123"/>
      <c r="Z6" s="72"/>
      <c r="AA6" s="80"/>
      <c r="AB6" s="81"/>
      <c r="AC6" s="73"/>
      <c r="AD6" s="73"/>
      <c r="AE6" s="13"/>
      <c r="AF6" s="107"/>
      <c r="AG6" s="111"/>
      <c r="AH6" s="72"/>
      <c r="AI6" s="80"/>
      <c r="AJ6" s="81"/>
      <c r="AK6" s="73"/>
      <c r="AL6" s="73"/>
      <c r="AM6" s="76"/>
      <c r="AN6" s="107"/>
      <c r="AO6" s="71"/>
    </row>
    <row r="7" spans="1:41" s="12" customFormat="1" ht="14.1" customHeight="1">
      <c r="A7" s="420"/>
      <c r="B7" s="18" t="s">
        <v>70</v>
      </c>
      <c r="C7" s="6"/>
      <c r="D7" s="30"/>
      <c r="E7" s="13"/>
      <c r="F7" s="13"/>
      <c r="G7" s="13"/>
      <c r="H7" s="71"/>
      <c r="I7" s="123"/>
      <c r="J7" s="18" t="s">
        <v>70</v>
      </c>
      <c r="K7" s="6"/>
      <c r="L7" s="13"/>
      <c r="M7" s="13"/>
      <c r="N7" s="13"/>
      <c r="O7" s="13"/>
      <c r="P7" s="32"/>
      <c r="Q7" s="111"/>
      <c r="R7" s="18"/>
      <c r="S7" s="6"/>
      <c r="T7" s="30"/>
      <c r="U7" s="13"/>
      <c r="V7" s="13"/>
      <c r="W7" s="13"/>
      <c r="X7" s="71"/>
      <c r="Y7" s="123"/>
      <c r="Z7" s="18"/>
      <c r="AA7" s="6"/>
      <c r="AB7" s="13"/>
      <c r="AC7" s="13"/>
      <c r="AD7" s="13"/>
      <c r="AE7" s="13"/>
      <c r="AF7" s="32"/>
      <c r="AG7" s="111"/>
      <c r="AH7" s="18"/>
      <c r="AI7" s="6"/>
      <c r="AJ7" s="30"/>
      <c r="AK7" s="13"/>
      <c r="AL7" s="13"/>
      <c r="AM7" s="13"/>
      <c r="AN7" s="71"/>
      <c r="AO7" s="71"/>
    </row>
    <row r="8" spans="1:41" s="12" customFormat="1" ht="14.1" customHeight="1">
      <c r="A8" s="420" t="s">
        <v>2</v>
      </c>
      <c r="B8" s="103" t="s">
        <v>328</v>
      </c>
      <c r="C8" s="86" t="s">
        <v>329</v>
      </c>
      <c r="D8" s="90">
        <v>70</v>
      </c>
      <c r="E8" s="109"/>
      <c r="F8" s="90">
        <f>D8/35</f>
        <v>2</v>
      </c>
      <c r="G8" s="139"/>
      <c r="H8" s="32">
        <f>(D8*$D$2)/1000</f>
        <v>51.8</v>
      </c>
      <c r="I8" s="91"/>
      <c r="J8" s="285" t="s">
        <v>158</v>
      </c>
      <c r="K8" s="238" t="s">
        <v>406</v>
      </c>
      <c r="L8" s="90">
        <v>100</v>
      </c>
      <c r="M8" s="109"/>
      <c r="N8" s="90">
        <f>L8*0.7/35</f>
        <v>2</v>
      </c>
      <c r="O8" s="139"/>
      <c r="P8" s="127">
        <f>(L8*$D$2)/1000</f>
        <v>74</v>
      </c>
      <c r="Q8" s="91"/>
      <c r="R8" s="161"/>
      <c r="S8" s="86"/>
      <c r="T8" s="90"/>
      <c r="U8" s="193"/>
      <c r="V8" s="90"/>
      <c r="W8" s="89"/>
      <c r="X8" s="107"/>
      <c r="Y8" s="88"/>
      <c r="Z8" s="103"/>
      <c r="AA8" s="86"/>
      <c r="AB8" s="90"/>
      <c r="AC8" s="126"/>
      <c r="AD8" s="132"/>
      <c r="AE8" s="89"/>
      <c r="AF8" s="107"/>
      <c r="AG8" s="91"/>
      <c r="AH8" s="161"/>
      <c r="AI8" s="86"/>
      <c r="AJ8" s="90"/>
      <c r="AK8" s="291"/>
      <c r="AL8" s="90"/>
      <c r="AM8" s="89"/>
      <c r="AN8" s="32"/>
      <c r="AO8" s="71"/>
    </row>
    <row r="9" spans="1:41" s="12" customFormat="1" ht="14.1" customHeight="1">
      <c r="A9" s="420"/>
      <c r="B9" s="59" t="s">
        <v>330</v>
      </c>
      <c r="C9" s="86" t="s">
        <v>331</v>
      </c>
      <c r="D9" s="90">
        <v>15</v>
      </c>
      <c r="E9" s="109"/>
      <c r="F9" s="126"/>
      <c r="G9" s="89">
        <f>D9/100</f>
        <v>0.15</v>
      </c>
      <c r="H9" s="32">
        <f>(D9*$D$2)/1000</f>
        <v>11.1</v>
      </c>
      <c r="I9" s="88"/>
      <c r="J9" s="285" t="s">
        <v>147</v>
      </c>
      <c r="K9" s="198" t="s">
        <v>227</v>
      </c>
      <c r="L9" s="90">
        <v>1</v>
      </c>
      <c r="M9" s="109"/>
      <c r="N9" s="126"/>
      <c r="O9" s="89"/>
      <c r="P9" s="127">
        <f>(L9*$D$2)/1000</f>
        <v>0.74</v>
      </c>
      <c r="Q9" s="88"/>
      <c r="R9" s="151"/>
      <c r="S9" s="269"/>
      <c r="T9" s="270"/>
      <c r="U9" s="271"/>
      <c r="V9" s="126"/>
      <c r="W9" s="89"/>
      <c r="X9" s="107"/>
      <c r="Y9" s="88"/>
      <c r="Z9" s="94"/>
      <c r="AA9" s="102"/>
      <c r="AB9" s="90"/>
      <c r="AC9" s="126"/>
      <c r="AD9" s="90"/>
      <c r="AE9" s="87"/>
      <c r="AF9" s="107"/>
      <c r="AG9" s="88"/>
      <c r="AH9" s="151"/>
      <c r="AI9" s="86"/>
      <c r="AJ9" s="247"/>
      <c r="AK9" s="90"/>
      <c r="AL9" s="90"/>
      <c r="AM9" s="132"/>
      <c r="AN9" s="32"/>
      <c r="AO9" s="71"/>
    </row>
    <row r="10" spans="1:41" s="12" customFormat="1" ht="14.1" customHeight="1">
      <c r="A10" s="420"/>
      <c r="B10" s="59" t="s">
        <v>332</v>
      </c>
      <c r="C10" s="86" t="s">
        <v>333</v>
      </c>
      <c r="D10" s="90">
        <v>30</v>
      </c>
      <c r="E10" s="109"/>
      <c r="F10" s="90"/>
      <c r="G10" s="89">
        <f>D10/100</f>
        <v>0.3</v>
      </c>
      <c r="H10" s="32">
        <f>(D10*$D$2)/1000</f>
        <v>22.2</v>
      </c>
      <c r="I10" s="182"/>
      <c r="J10" s="285" t="s">
        <v>106</v>
      </c>
      <c r="K10" s="68"/>
      <c r="L10" s="90"/>
      <c r="M10" s="109"/>
      <c r="N10" s="90"/>
      <c r="O10" s="90"/>
      <c r="P10" s="127"/>
      <c r="Q10" s="88"/>
      <c r="R10" s="94"/>
      <c r="S10" s="86"/>
      <c r="T10" s="90"/>
      <c r="U10" s="271"/>
      <c r="V10" s="132"/>
      <c r="W10" s="139"/>
      <c r="X10" s="107"/>
      <c r="Y10" s="88"/>
      <c r="Z10" s="275"/>
      <c r="AA10" s="86"/>
      <c r="AB10" s="90"/>
      <c r="AC10" s="126"/>
      <c r="AD10" s="132"/>
      <c r="AE10" s="132"/>
      <c r="AF10" s="107"/>
      <c r="AG10" s="88"/>
      <c r="AH10" s="151"/>
      <c r="AI10" s="86"/>
      <c r="AJ10" s="89"/>
      <c r="AK10" s="292"/>
      <c r="AL10" s="292"/>
      <c r="AM10" s="132"/>
      <c r="AN10" s="32"/>
      <c r="AO10" s="71"/>
    </row>
    <row r="11" spans="1:41" s="12" customFormat="1" ht="14.1" customHeight="1">
      <c r="A11" s="420"/>
      <c r="B11" s="59" t="s">
        <v>334</v>
      </c>
      <c r="C11" s="86"/>
      <c r="D11" s="90"/>
      <c r="E11" s="109"/>
      <c r="F11" s="126"/>
      <c r="G11" s="89"/>
      <c r="H11" s="127"/>
      <c r="I11" s="88"/>
      <c r="J11" s="285" t="s">
        <v>405</v>
      </c>
      <c r="K11" s="286"/>
      <c r="L11" s="60"/>
      <c r="M11" s="109"/>
      <c r="N11" s="126"/>
      <c r="O11" s="90"/>
      <c r="P11" s="127"/>
      <c r="Q11" s="88"/>
      <c r="R11" s="94"/>
      <c r="S11" s="162"/>
      <c r="T11" s="93"/>
      <c r="U11" s="272"/>
      <c r="V11" s="126"/>
      <c r="W11" s="89"/>
      <c r="X11" s="107"/>
      <c r="Y11" s="88"/>
      <c r="Z11" s="275"/>
      <c r="AA11" s="102"/>
      <c r="AB11" s="89"/>
      <c r="AC11" s="58"/>
      <c r="AD11" s="126"/>
      <c r="AE11" s="132"/>
      <c r="AF11" s="107"/>
      <c r="AG11" s="200"/>
      <c r="AH11" s="151"/>
      <c r="AI11" s="86"/>
      <c r="AJ11" s="293"/>
      <c r="AK11" s="90"/>
      <c r="AL11" s="89"/>
      <c r="AM11" s="132"/>
      <c r="AN11" s="32"/>
      <c r="AO11" s="71"/>
    </row>
    <row r="12" spans="1:41" s="12" customFormat="1" ht="14.1" customHeight="1">
      <c r="A12" s="420"/>
      <c r="B12" s="104" t="s">
        <v>335</v>
      </c>
      <c r="C12" s="86"/>
      <c r="D12" s="90"/>
      <c r="E12" s="109"/>
      <c r="F12" s="90"/>
      <c r="G12" s="139"/>
      <c r="H12" s="85"/>
      <c r="I12" s="88"/>
      <c r="J12" s="186" t="s">
        <v>304</v>
      </c>
      <c r="K12" s="86"/>
      <c r="L12" s="90"/>
      <c r="M12" s="109"/>
      <c r="N12" s="90"/>
      <c r="O12" s="139"/>
      <c r="P12" s="85"/>
      <c r="Q12" s="194"/>
      <c r="R12" s="94"/>
      <c r="S12" s="162"/>
      <c r="T12" s="93"/>
      <c r="U12" s="149"/>
      <c r="V12" s="126"/>
      <c r="W12" s="139"/>
      <c r="X12" s="107"/>
      <c r="Y12" s="91"/>
      <c r="Z12" s="104"/>
      <c r="AA12" s="86"/>
      <c r="AB12" s="276"/>
      <c r="AC12" s="93"/>
      <c r="AD12" s="126"/>
      <c r="AE12" s="89"/>
      <c r="AF12" s="127"/>
      <c r="AG12" s="88"/>
      <c r="AH12" s="186"/>
      <c r="AI12" s="86"/>
      <c r="AJ12" s="89"/>
      <c r="AK12" s="90"/>
      <c r="AL12" s="90"/>
      <c r="AM12" s="87"/>
      <c r="AN12" s="32"/>
      <c r="AO12" s="71"/>
    </row>
    <row r="13" spans="1:41" s="12" customFormat="1" ht="14.1" customHeight="1">
      <c r="A13" s="420"/>
      <c r="B13" s="309"/>
      <c r="C13" s="102"/>
      <c r="D13" s="163"/>
      <c r="E13" s="132"/>
      <c r="F13" s="132"/>
      <c r="G13" s="150"/>
      <c r="H13" s="107"/>
      <c r="I13" s="88"/>
      <c r="J13" s="94"/>
      <c r="K13" s="86"/>
      <c r="L13" s="90"/>
      <c r="M13" s="90"/>
      <c r="N13" s="90"/>
      <c r="O13" s="87"/>
      <c r="P13" s="101"/>
      <c r="Q13" s="88"/>
      <c r="R13" s="94"/>
      <c r="S13" s="86"/>
      <c r="T13" s="90"/>
      <c r="U13" s="89"/>
      <c r="V13" s="126"/>
      <c r="W13" s="89"/>
      <c r="X13" s="107"/>
      <c r="Y13" s="88"/>
      <c r="Z13" s="94"/>
      <c r="AA13" s="147"/>
      <c r="AB13" s="164"/>
      <c r="AC13" s="126"/>
      <c r="AD13" s="126"/>
      <c r="AE13" s="93"/>
      <c r="AF13" s="107"/>
      <c r="AG13" s="88"/>
      <c r="AH13" s="263"/>
      <c r="AI13" s="86"/>
      <c r="AJ13" s="106"/>
      <c r="AK13" s="58"/>
      <c r="AL13" s="90"/>
      <c r="AM13" s="89"/>
      <c r="AN13" s="101"/>
      <c r="AO13" s="88"/>
    </row>
    <row r="14" spans="1:41" s="12" customFormat="1" ht="14.1" customHeight="1">
      <c r="A14" s="420"/>
      <c r="B14" s="215"/>
      <c r="C14" s="86"/>
      <c r="D14" s="90"/>
      <c r="E14" s="90"/>
      <c r="F14" s="251"/>
      <c r="G14" s="89"/>
      <c r="H14" s="101"/>
      <c r="I14" s="88"/>
      <c r="J14" s="104"/>
      <c r="K14" s="86"/>
      <c r="L14" s="90"/>
      <c r="M14" s="90"/>
      <c r="N14" s="251"/>
      <c r="O14" s="89"/>
      <c r="P14" s="101"/>
      <c r="Q14" s="88"/>
      <c r="R14" s="183"/>
      <c r="S14" s="162"/>
      <c r="T14" s="93"/>
      <c r="U14" s="272"/>
      <c r="V14" s="126"/>
      <c r="W14" s="139"/>
      <c r="X14" s="107"/>
      <c r="Y14" s="88"/>
      <c r="Z14" s="93"/>
      <c r="AA14" s="110"/>
      <c r="AB14" s="108"/>
      <c r="AC14" s="60"/>
      <c r="AD14" s="60"/>
      <c r="AE14" s="89"/>
      <c r="AF14" s="101"/>
      <c r="AG14" s="88"/>
      <c r="AH14" s="236"/>
      <c r="AI14" s="102"/>
      <c r="AJ14" s="163"/>
      <c r="AK14" s="132"/>
      <c r="AL14" s="132"/>
      <c r="AM14" s="150"/>
      <c r="AN14" s="107"/>
      <c r="AO14" s="88"/>
    </row>
    <row r="15" spans="1:41" s="12" customFormat="1" ht="14.1" customHeight="1">
      <c r="A15" s="435" t="s">
        <v>3</v>
      </c>
      <c r="B15" s="253" t="s">
        <v>169</v>
      </c>
      <c r="C15" s="308" t="s">
        <v>232</v>
      </c>
      <c r="D15" s="73">
        <v>40</v>
      </c>
      <c r="E15" s="60">
        <f>D15/90</f>
        <v>0.44444444444444442</v>
      </c>
      <c r="F15" s="126"/>
      <c r="G15" s="89"/>
      <c r="H15" s="107">
        <f>(D15*$D$2)/1000</f>
        <v>29.6</v>
      </c>
      <c r="I15" s="88"/>
      <c r="J15" s="57" t="s">
        <v>316</v>
      </c>
      <c r="K15" s="147" t="s">
        <v>240</v>
      </c>
      <c r="L15" s="90">
        <v>35</v>
      </c>
      <c r="M15" s="166"/>
      <c r="N15" s="90"/>
      <c r="O15" s="89">
        <f>L15/100</f>
        <v>0.35</v>
      </c>
      <c r="P15" s="101">
        <f>(L15*$D$2)/1000</f>
        <v>25.9</v>
      </c>
      <c r="Q15" s="290"/>
      <c r="R15" s="189"/>
      <c r="S15" s="333"/>
      <c r="T15" s="273"/>
      <c r="U15" s="274"/>
      <c r="V15" s="126"/>
      <c r="W15" s="139"/>
      <c r="X15" s="107"/>
      <c r="Y15" s="88"/>
      <c r="Z15" s="57"/>
      <c r="AA15" s="86"/>
      <c r="AB15" s="90"/>
      <c r="AC15" s="126"/>
      <c r="AD15" s="93"/>
      <c r="AE15" s="89"/>
      <c r="AF15" s="107"/>
      <c r="AG15" s="88"/>
      <c r="AH15" s="57"/>
      <c r="AI15" s="162"/>
      <c r="AJ15" s="89"/>
      <c r="AK15" s="126"/>
      <c r="AL15" s="132"/>
      <c r="AM15" s="89"/>
      <c r="AN15" s="127"/>
      <c r="AO15" s="88"/>
    </row>
    <row r="16" spans="1:41" s="12" customFormat="1" ht="14.1" customHeight="1">
      <c r="A16" s="435"/>
      <c r="B16" s="254" t="s">
        <v>171</v>
      </c>
      <c r="C16" s="86" t="s">
        <v>336</v>
      </c>
      <c r="D16" s="73">
        <v>20</v>
      </c>
      <c r="E16" s="60">
        <f>D16/85</f>
        <v>0.23529411764705882</v>
      </c>
      <c r="F16" s="126"/>
      <c r="G16" s="89"/>
      <c r="H16" s="107">
        <f>(D16*$D$2)/1000</f>
        <v>14.8</v>
      </c>
      <c r="I16" s="88"/>
      <c r="J16" s="94" t="s">
        <v>317</v>
      </c>
      <c r="K16" s="147" t="s">
        <v>322</v>
      </c>
      <c r="L16" s="89">
        <v>6</v>
      </c>
      <c r="M16" s="166"/>
      <c r="N16" s="90">
        <f>L16/15</f>
        <v>0.4</v>
      </c>
      <c r="O16" s="89"/>
      <c r="P16" s="101">
        <f t="shared" ref="P16:P19" si="0">(L16*$D$2)/1000</f>
        <v>4.4400000000000004</v>
      </c>
      <c r="Q16" s="281"/>
      <c r="R16" s="335"/>
      <c r="S16" s="333"/>
      <c r="T16" s="247"/>
      <c r="U16" s="274"/>
      <c r="V16" s="126"/>
      <c r="W16" s="139"/>
      <c r="X16" s="107"/>
      <c r="Y16" s="88"/>
      <c r="Z16" s="94"/>
      <c r="AA16" s="86"/>
      <c r="AB16" s="90"/>
      <c r="AC16" s="126"/>
      <c r="AD16" s="93"/>
      <c r="AE16" s="89"/>
      <c r="AF16" s="107"/>
      <c r="AG16" s="88"/>
      <c r="AH16" s="94"/>
      <c r="AI16" s="198"/>
      <c r="AJ16" s="89"/>
      <c r="AK16" s="133"/>
      <c r="AL16" s="133"/>
      <c r="AM16" s="89"/>
      <c r="AN16" s="127"/>
      <c r="AO16" s="95"/>
    </row>
    <row r="17" spans="1:41" s="12" customFormat="1" ht="14.1" customHeight="1">
      <c r="A17" s="435"/>
      <c r="B17" s="254" t="s">
        <v>83</v>
      </c>
      <c r="C17" s="86" t="s">
        <v>337</v>
      </c>
      <c r="D17" s="58">
        <v>20</v>
      </c>
      <c r="E17" s="141"/>
      <c r="F17" s="139"/>
      <c r="G17" s="93">
        <f>D17/100</f>
        <v>0.2</v>
      </c>
      <c r="H17" s="107">
        <f>(D17*$D$2)/1000</f>
        <v>14.8</v>
      </c>
      <c r="I17" s="88"/>
      <c r="J17" s="75" t="s">
        <v>318</v>
      </c>
      <c r="K17" s="17" t="s">
        <v>319</v>
      </c>
      <c r="L17" s="76">
        <v>15</v>
      </c>
      <c r="M17" s="93">
        <f>L17/35</f>
        <v>0.42857142857142855</v>
      </c>
      <c r="N17" s="90"/>
      <c r="O17" s="89"/>
      <c r="P17" s="101">
        <f t="shared" si="0"/>
        <v>11.1</v>
      </c>
      <c r="Q17" s="281"/>
      <c r="R17" s="75"/>
      <c r="S17" s="333"/>
      <c r="T17" s="73"/>
      <c r="U17" s="179"/>
      <c r="V17" s="93"/>
      <c r="W17" s="180"/>
      <c r="X17" s="85"/>
      <c r="Y17" s="295"/>
      <c r="Z17" s="94"/>
      <c r="AA17" s="86"/>
      <c r="AB17" s="90"/>
      <c r="AC17" s="126"/>
      <c r="AD17" s="93"/>
      <c r="AE17" s="89"/>
      <c r="AF17" s="107"/>
      <c r="AG17" s="88"/>
      <c r="AH17" s="94"/>
      <c r="AI17" s="198"/>
      <c r="AJ17" s="89"/>
      <c r="AK17" s="126"/>
      <c r="AL17" s="132"/>
      <c r="AM17" s="89"/>
      <c r="AN17" s="127"/>
      <c r="AO17" s="88"/>
    </row>
    <row r="18" spans="1:41" s="12" customFormat="1" ht="14.1" customHeight="1">
      <c r="A18" s="435"/>
      <c r="B18" s="69" t="s">
        <v>218</v>
      </c>
      <c r="C18" s="86" t="s">
        <v>331</v>
      </c>
      <c r="D18" s="90">
        <v>10</v>
      </c>
      <c r="E18" s="109"/>
      <c r="F18" s="126"/>
      <c r="G18" s="89">
        <f>D18/100</f>
        <v>0.1</v>
      </c>
      <c r="H18" s="32">
        <f>(D18*$D$2)/1000</f>
        <v>7.4</v>
      </c>
      <c r="I18" s="88"/>
      <c r="J18" s="75"/>
      <c r="K18" s="78" t="s">
        <v>320</v>
      </c>
      <c r="L18" s="90">
        <v>20</v>
      </c>
      <c r="M18" s="89">
        <f>L18*0.5/85</f>
        <v>0.11764705882352941</v>
      </c>
      <c r="N18" s="126"/>
      <c r="O18" s="89"/>
      <c r="P18" s="107">
        <f t="shared" si="0"/>
        <v>14.8</v>
      </c>
      <c r="Q18" s="281"/>
      <c r="R18" s="75"/>
      <c r="S18" s="334"/>
      <c r="T18" s="73"/>
      <c r="U18" s="126"/>
      <c r="V18" s="126"/>
      <c r="W18" s="87"/>
      <c r="X18" s="85"/>
      <c r="Y18" s="88"/>
      <c r="Z18" s="94"/>
      <c r="AA18" s="86"/>
      <c r="AB18" s="90"/>
      <c r="AC18" s="126"/>
      <c r="AD18" s="93"/>
      <c r="AE18" s="89"/>
      <c r="AF18" s="107"/>
      <c r="AG18" s="88"/>
      <c r="AH18" s="65"/>
      <c r="AI18" s="198"/>
      <c r="AJ18" s="247"/>
      <c r="AK18" s="211"/>
      <c r="AL18" s="139"/>
      <c r="AM18" s="89"/>
      <c r="AN18" s="127"/>
      <c r="AO18" s="95"/>
    </row>
    <row r="19" spans="1:41" s="12" customFormat="1" ht="14.1" customHeight="1">
      <c r="A19" s="435"/>
      <c r="B19" s="104" t="s">
        <v>138</v>
      </c>
      <c r="C19" s="86"/>
      <c r="D19" s="90"/>
      <c r="E19" s="126"/>
      <c r="F19" s="126"/>
      <c r="G19" s="89"/>
      <c r="H19" s="107"/>
      <c r="I19" s="95"/>
      <c r="J19" s="309" t="s">
        <v>52</v>
      </c>
      <c r="K19" s="347" t="s">
        <v>321</v>
      </c>
      <c r="L19" s="90">
        <v>15</v>
      </c>
      <c r="M19" s="89"/>
      <c r="N19" s="90"/>
      <c r="O19" s="89">
        <f>L19/100</f>
        <v>0.15</v>
      </c>
      <c r="P19" s="127">
        <f t="shared" si="0"/>
        <v>11.1</v>
      </c>
      <c r="Q19" s="294"/>
      <c r="R19" s="75"/>
      <c r="S19" s="334"/>
      <c r="T19" s="73"/>
      <c r="U19" s="126"/>
      <c r="V19" s="126"/>
      <c r="W19" s="87"/>
      <c r="X19" s="85"/>
      <c r="Y19" s="91"/>
      <c r="Z19" s="104"/>
      <c r="AA19" s="202"/>
      <c r="AB19" s="197"/>
      <c r="AC19" s="89"/>
      <c r="AD19" s="90"/>
      <c r="AE19" s="126"/>
      <c r="AF19" s="127"/>
      <c r="AG19" s="88"/>
      <c r="AH19" s="183"/>
      <c r="AI19" s="86"/>
      <c r="AJ19" s="90"/>
      <c r="AK19" s="126"/>
      <c r="AL19" s="126"/>
      <c r="AM19" s="87"/>
      <c r="AN19" s="127"/>
      <c r="AO19" s="95"/>
    </row>
    <row r="20" spans="1:41" s="12" customFormat="1" ht="14.1" customHeight="1">
      <c r="A20" s="420"/>
      <c r="B20" s="93"/>
      <c r="C20" s="237"/>
      <c r="D20" s="332"/>
      <c r="E20" s="60"/>
      <c r="F20" s="60"/>
      <c r="G20" s="60"/>
      <c r="H20" s="101"/>
      <c r="I20" s="88"/>
      <c r="J20" s="236"/>
      <c r="K20" s="348"/>
      <c r="L20" s="90"/>
      <c r="M20" s="60"/>
      <c r="N20" s="60"/>
      <c r="O20" s="60"/>
      <c r="P20" s="101"/>
      <c r="Q20" s="281"/>
      <c r="R20" s="77"/>
      <c r="S20" s="334"/>
      <c r="T20" s="73"/>
      <c r="U20" s="60"/>
      <c r="V20" s="60"/>
      <c r="W20" s="87"/>
      <c r="X20" s="127"/>
      <c r="Y20" s="91"/>
      <c r="Z20" s="93"/>
      <c r="AA20" s="86"/>
      <c r="AB20" s="90"/>
      <c r="AC20" s="90"/>
      <c r="AD20" s="90"/>
      <c r="AE20" s="89"/>
      <c r="AF20" s="101"/>
      <c r="AG20" s="88"/>
      <c r="AH20" s="215"/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1" t="s">
        <v>4</v>
      </c>
      <c r="B21" s="191" t="s">
        <v>83</v>
      </c>
      <c r="C21" s="162" t="s">
        <v>84</v>
      </c>
      <c r="D21" s="211">
        <v>75</v>
      </c>
      <c r="E21" s="212"/>
      <c r="F21" s="212"/>
      <c r="G21" s="132">
        <f>D21/100</f>
        <v>0.75</v>
      </c>
      <c r="H21" s="213">
        <f>(D21*$D$2)/1000</f>
        <v>55.5</v>
      </c>
      <c r="I21" s="214"/>
      <c r="J21" s="177" t="s">
        <v>83</v>
      </c>
      <c r="K21" s="162" t="s">
        <v>84</v>
      </c>
      <c r="L21" s="163">
        <v>75</v>
      </c>
      <c r="M21" s="60"/>
      <c r="N21" s="60"/>
      <c r="O21" s="89">
        <f>L21/100</f>
        <v>0.75</v>
      </c>
      <c r="P21" s="107">
        <f>(L21*$D$2)/1000</f>
        <v>55.5</v>
      </c>
      <c r="Q21" s="214"/>
      <c r="R21" s="191"/>
      <c r="S21" s="162"/>
      <c r="T21" s="211"/>
      <c r="U21" s="93"/>
      <c r="V21" s="212"/>
      <c r="W21" s="132"/>
      <c r="X21" s="213"/>
      <c r="Y21" s="214"/>
      <c r="Z21" s="177"/>
      <c r="AA21" s="162"/>
      <c r="AB21" s="163"/>
      <c r="AC21" s="60"/>
      <c r="AD21" s="60"/>
      <c r="AE21" s="89"/>
      <c r="AF21" s="107"/>
      <c r="AG21" s="91"/>
      <c r="AH21" s="177"/>
      <c r="AI21" s="162"/>
      <c r="AJ21" s="163"/>
      <c r="AK21" s="60"/>
      <c r="AL21" s="60"/>
      <c r="AM21" s="89"/>
      <c r="AN21" s="107"/>
      <c r="AO21" s="91"/>
    </row>
    <row r="22" spans="1:41" s="12" customFormat="1" ht="14.1" customHeight="1">
      <c r="A22" s="432"/>
      <c r="B22" s="191" t="s">
        <v>87</v>
      </c>
      <c r="C22" s="424" t="s">
        <v>88</v>
      </c>
      <c r="D22" s="90"/>
      <c r="E22" s="90"/>
      <c r="F22" s="90"/>
      <c r="G22" s="89"/>
      <c r="H22" s="101"/>
      <c r="I22" s="88"/>
      <c r="J22" s="177" t="s">
        <v>87</v>
      </c>
      <c r="K22" s="424" t="s">
        <v>88</v>
      </c>
      <c r="L22" s="90"/>
      <c r="M22" s="90"/>
      <c r="N22" s="90"/>
      <c r="O22" s="89"/>
      <c r="P22" s="101"/>
      <c r="Q22" s="88"/>
      <c r="R22" s="191"/>
      <c r="S22" s="424"/>
      <c r="T22" s="90"/>
      <c r="U22" s="90"/>
      <c r="V22" s="90"/>
      <c r="W22" s="89"/>
      <c r="X22" s="101"/>
      <c r="Y22" s="88"/>
      <c r="Z22" s="177"/>
      <c r="AA22" s="424"/>
      <c r="AB22" s="90"/>
      <c r="AC22" s="90"/>
      <c r="AD22" s="90"/>
      <c r="AE22" s="89"/>
      <c r="AF22" s="101"/>
      <c r="AG22" s="88"/>
      <c r="AH22" s="177"/>
      <c r="AI22" s="424"/>
      <c r="AJ22" s="90"/>
      <c r="AK22" s="90"/>
      <c r="AL22" s="90"/>
      <c r="AM22" s="89"/>
      <c r="AN22" s="101"/>
      <c r="AO22" s="88"/>
    </row>
    <row r="23" spans="1:41" s="12" customFormat="1" ht="14.1" customHeight="1">
      <c r="A23" s="432"/>
      <c r="B23" s="191" t="s">
        <v>90</v>
      </c>
      <c r="C23" s="425"/>
      <c r="D23" s="90"/>
      <c r="E23" s="90"/>
      <c r="F23" s="60"/>
      <c r="G23" s="89"/>
      <c r="H23" s="101"/>
      <c r="I23" s="88"/>
      <c r="J23" s="177" t="s">
        <v>90</v>
      </c>
      <c r="K23" s="425"/>
      <c r="L23" s="90"/>
      <c r="M23" s="90"/>
      <c r="N23" s="60"/>
      <c r="O23" s="89"/>
      <c r="P23" s="101"/>
      <c r="Q23" s="88"/>
      <c r="R23" s="191"/>
      <c r="S23" s="425"/>
      <c r="T23" s="163"/>
      <c r="U23" s="90"/>
      <c r="V23" s="60"/>
      <c r="W23" s="89"/>
      <c r="X23" s="101"/>
      <c r="Y23" s="88"/>
      <c r="Z23" s="177"/>
      <c r="AA23" s="425"/>
      <c r="AB23" s="90"/>
      <c r="AC23" s="90"/>
      <c r="AD23" s="60"/>
      <c r="AE23" s="89"/>
      <c r="AF23" s="101"/>
      <c r="AG23" s="88"/>
      <c r="AH23" s="177"/>
      <c r="AI23" s="425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3"/>
      <c r="B24" s="93" t="s">
        <v>91</v>
      </c>
      <c r="C24" s="425"/>
      <c r="D24" s="90"/>
      <c r="E24" s="90"/>
      <c r="F24" s="90"/>
      <c r="G24" s="89"/>
      <c r="H24" s="101"/>
      <c r="I24" s="88"/>
      <c r="J24" s="178" t="s">
        <v>91</v>
      </c>
      <c r="K24" s="425"/>
      <c r="L24" s="90"/>
      <c r="M24" s="90"/>
      <c r="N24" s="90"/>
      <c r="O24" s="89"/>
      <c r="P24" s="101"/>
      <c r="Q24" s="88"/>
      <c r="R24" s="93"/>
      <c r="S24" s="425"/>
      <c r="T24" s="90"/>
      <c r="U24" s="90"/>
      <c r="V24" s="90"/>
      <c r="W24" s="89"/>
      <c r="X24" s="101"/>
      <c r="Y24" s="88"/>
      <c r="Z24" s="178"/>
      <c r="AA24" s="425"/>
      <c r="AB24" s="90"/>
      <c r="AC24" s="90"/>
      <c r="AD24" s="90"/>
      <c r="AE24" s="89"/>
      <c r="AF24" s="101"/>
      <c r="AG24" s="88"/>
      <c r="AH24" s="178"/>
      <c r="AI24" s="425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31" t="s">
        <v>0</v>
      </c>
      <c r="B25" s="206" t="s">
        <v>190</v>
      </c>
      <c r="C25" s="226" t="s">
        <v>188</v>
      </c>
      <c r="D25" s="76">
        <v>20</v>
      </c>
      <c r="E25" s="227"/>
      <c r="F25" s="89"/>
      <c r="G25" s="89">
        <f>D25/100</f>
        <v>0.2</v>
      </c>
      <c r="H25" s="127">
        <f>(D25*$D$2)/1000</f>
        <v>14.8</v>
      </c>
      <c r="I25" s="88"/>
      <c r="J25" s="206" t="s">
        <v>236</v>
      </c>
      <c r="K25" s="226" t="s">
        <v>404</v>
      </c>
      <c r="L25" s="76">
        <v>20</v>
      </c>
      <c r="M25" s="227"/>
      <c r="N25" s="89"/>
      <c r="O25" s="89">
        <f>L25/100</f>
        <v>0.2</v>
      </c>
      <c r="P25" s="107">
        <f>(L25*$D$2)/1000</f>
        <v>14.8</v>
      </c>
      <c r="Q25" s="88"/>
      <c r="R25" s="178"/>
      <c r="S25" s="323"/>
      <c r="T25" s="90"/>
      <c r="U25" s="90"/>
      <c r="V25" s="90"/>
      <c r="W25" s="89"/>
      <c r="X25" s="101"/>
      <c r="Y25" s="88"/>
      <c r="Z25" s="206"/>
      <c r="AA25" s="226"/>
      <c r="AB25" s="76"/>
      <c r="AC25" s="227"/>
      <c r="AD25" s="89"/>
      <c r="AE25" s="89"/>
      <c r="AF25" s="107"/>
      <c r="AG25" s="88"/>
      <c r="AH25" s="225"/>
      <c r="AI25" s="226"/>
      <c r="AJ25" s="76"/>
      <c r="AK25" s="227"/>
      <c r="AL25" s="89"/>
      <c r="AM25" s="89"/>
      <c r="AN25" s="127"/>
      <c r="AO25" s="95"/>
    </row>
    <row r="26" spans="1:41" s="12" customFormat="1" ht="14.1" customHeight="1">
      <c r="A26" s="432"/>
      <c r="B26" s="207" t="s">
        <v>191</v>
      </c>
      <c r="C26" s="17" t="s">
        <v>215</v>
      </c>
      <c r="D26" s="76">
        <v>15</v>
      </c>
      <c r="E26" s="139"/>
      <c r="F26" s="199">
        <f>D26*0.6/35</f>
        <v>0.25714285714285712</v>
      </c>
      <c r="G26" s="89"/>
      <c r="H26" s="127">
        <f>(D26*$D$2)/1000</f>
        <v>11.1</v>
      </c>
      <c r="I26" s="88"/>
      <c r="J26" s="207" t="s">
        <v>238</v>
      </c>
      <c r="K26" s="17" t="s">
        <v>173</v>
      </c>
      <c r="L26" s="76">
        <v>10</v>
      </c>
      <c r="M26" s="139"/>
      <c r="N26" s="199">
        <f>L26/55</f>
        <v>0.18181818181818182</v>
      </c>
      <c r="O26" s="89"/>
      <c r="P26" s="107">
        <f>(L26*$D$2)/1000</f>
        <v>7.4</v>
      </c>
      <c r="Q26" s="88"/>
      <c r="R26" s="207"/>
      <c r="S26" s="17"/>
      <c r="T26" s="76"/>
      <c r="U26" s="139"/>
      <c r="V26" s="199"/>
      <c r="W26" s="89"/>
      <c r="X26" s="127"/>
      <c r="Y26" s="95"/>
      <c r="Z26" s="206"/>
      <c r="AA26" s="226"/>
      <c r="AB26" s="76"/>
      <c r="AC26" s="227"/>
      <c r="AD26" s="89"/>
      <c r="AE26" s="89"/>
      <c r="AF26" s="107"/>
      <c r="AG26" s="88"/>
      <c r="AH26" s="94"/>
      <c r="AI26" s="162"/>
      <c r="AJ26" s="89"/>
      <c r="AK26" s="156"/>
      <c r="AL26" s="73"/>
      <c r="AM26" s="76"/>
      <c r="AN26" s="213"/>
      <c r="AO26" s="88"/>
    </row>
    <row r="27" spans="1:41" s="12" customFormat="1" ht="14.1" customHeight="1">
      <c r="A27" s="432"/>
      <c r="B27" s="207" t="s">
        <v>214</v>
      </c>
      <c r="C27" s="226"/>
      <c r="D27" s="76"/>
      <c r="E27" s="227"/>
      <c r="F27" s="89"/>
      <c r="G27" s="89"/>
      <c r="H27" s="127"/>
      <c r="I27" s="91"/>
      <c r="J27" s="207" t="s">
        <v>209</v>
      </c>
      <c r="K27" s="226"/>
      <c r="L27" s="76"/>
      <c r="M27" s="227"/>
      <c r="N27" s="89"/>
      <c r="O27" s="89"/>
      <c r="P27" s="107"/>
      <c r="Q27" s="95"/>
      <c r="R27" s="207"/>
      <c r="S27" s="226"/>
      <c r="T27" s="76"/>
      <c r="U27" s="227"/>
      <c r="V27" s="89"/>
      <c r="W27" s="89"/>
      <c r="X27" s="127"/>
      <c r="Y27" s="88"/>
      <c r="Z27" s="207"/>
      <c r="AA27" s="17"/>
      <c r="AB27" s="76"/>
      <c r="AC27" s="139"/>
      <c r="AD27" s="199"/>
      <c r="AE27" s="89"/>
      <c r="AF27" s="107"/>
      <c r="AG27" s="95"/>
      <c r="AH27" s="94"/>
      <c r="AI27" s="198"/>
      <c r="AJ27" s="89"/>
      <c r="AK27" s="70"/>
      <c r="AL27" s="73"/>
      <c r="AM27" s="128"/>
      <c r="AN27" s="213"/>
      <c r="AO27" s="91"/>
    </row>
    <row r="28" spans="1:41" s="12" customFormat="1" ht="14.1" customHeight="1">
      <c r="A28" s="432"/>
      <c r="B28" s="228" t="s">
        <v>176</v>
      </c>
      <c r="C28" s="17"/>
      <c r="D28" s="89"/>
      <c r="E28" s="60"/>
      <c r="F28" s="139"/>
      <c r="G28" s="139"/>
      <c r="H28" s="127"/>
      <c r="I28" s="71"/>
      <c r="J28" s="228" t="s">
        <v>202</v>
      </c>
      <c r="K28" s="17"/>
      <c r="L28" s="89"/>
      <c r="M28" s="60"/>
      <c r="N28" s="139"/>
      <c r="O28" s="139"/>
      <c r="P28" s="127"/>
      <c r="Q28" s="88"/>
      <c r="R28" s="228"/>
      <c r="S28" s="17"/>
      <c r="T28" s="89"/>
      <c r="U28" s="60"/>
      <c r="V28" s="139"/>
      <c r="W28" s="139"/>
      <c r="X28" s="127"/>
      <c r="Y28" s="88"/>
      <c r="Z28" s="207"/>
      <c r="AA28" s="226"/>
      <c r="AB28" s="76"/>
      <c r="AC28" s="227"/>
      <c r="AD28" s="89"/>
      <c r="AE28" s="89"/>
      <c r="AF28" s="107"/>
      <c r="AG28" s="88"/>
      <c r="AH28" s="94"/>
      <c r="AI28" s="162"/>
      <c r="AJ28" s="89"/>
      <c r="AK28" s="156"/>
      <c r="AL28" s="73"/>
      <c r="AM28" s="76"/>
      <c r="AN28" s="213"/>
      <c r="AO28" s="71"/>
    </row>
    <row r="29" spans="1:41" s="12" customFormat="1" ht="14.1" customHeight="1">
      <c r="A29" s="432"/>
      <c r="B29" s="228" t="s">
        <v>97</v>
      </c>
      <c r="C29" s="17"/>
      <c r="D29" s="89"/>
      <c r="E29" s="244"/>
      <c r="F29" s="244"/>
      <c r="G29" s="76"/>
      <c r="H29" s="83"/>
      <c r="I29" s="111"/>
      <c r="J29" s="228" t="s">
        <v>0</v>
      </c>
      <c r="K29" s="17"/>
      <c r="L29" s="89"/>
      <c r="M29" s="244"/>
      <c r="N29" s="244"/>
      <c r="O29" s="76"/>
      <c r="P29" s="83"/>
      <c r="Q29" s="88"/>
      <c r="R29" s="228"/>
      <c r="S29" s="17"/>
      <c r="T29" s="89"/>
      <c r="U29" s="244"/>
      <c r="V29" s="244"/>
      <c r="W29" s="76"/>
      <c r="X29" s="83"/>
      <c r="Y29" s="130"/>
      <c r="Z29" s="228"/>
      <c r="AA29" s="17"/>
      <c r="AB29" s="89"/>
      <c r="AC29" s="60"/>
      <c r="AD29" s="139"/>
      <c r="AE29" s="139"/>
      <c r="AF29" s="127"/>
      <c r="AG29" s="88"/>
      <c r="AH29" s="94"/>
      <c r="AI29" s="61"/>
      <c r="AJ29" s="60"/>
      <c r="AK29" s="156"/>
      <c r="AL29" s="73"/>
      <c r="AM29" s="73"/>
      <c r="AN29" s="83"/>
      <c r="AO29" s="111"/>
    </row>
    <row r="30" spans="1:41" s="12" customFormat="1" ht="14.1" customHeight="1">
      <c r="A30" s="432"/>
      <c r="B30" s="75"/>
      <c r="C30" s="165"/>
      <c r="D30" s="89"/>
      <c r="E30" s="73"/>
      <c r="F30" s="73"/>
      <c r="G30" s="73"/>
      <c r="H30" s="107"/>
      <c r="I30" s="71"/>
      <c r="J30" s="228"/>
      <c r="K30" s="17"/>
      <c r="L30" s="89"/>
      <c r="M30" s="244"/>
      <c r="N30" s="244"/>
      <c r="O30" s="76"/>
      <c r="P30" s="83"/>
      <c r="Q30" s="130"/>
      <c r="R30" s="75"/>
      <c r="S30" s="68"/>
      <c r="T30" s="90"/>
      <c r="U30" s="129"/>
      <c r="V30" s="70"/>
      <c r="W30" s="76"/>
      <c r="X30" s="83"/>
      <c r="Y30" s="71"/>
      <c r="Z30" s="228"/>
      <c r="AA30" s="17"/>
      <c r="AB30" s="89"/>
      <c r="AC30" s="244"/>
      <c r="AD30" s="244"/>
      <c r="AE30" s="76"/>
      <c r="AF30" s="83"/>
      <c r="AG30" s="130"/>
      <c r="AH30" s="59"/>
      <c r="AI30" s="61"/>
      <c r="AJ30" s="60"/>
      <c r="AK30" s="157"/>
      <c r="AL30" s="73"/>
      <c r="AM30" s="77"/>
      <c r="AN30" s="158"/>
      <c r="AO30" s="71"/>
    </row>
    <row r="31" spans="1:41" s="12" customFormat="1" ht="14.1" customHeight="1">
      <c r="A31" s="432"/>
      <c r="B31" s="75"/>
      <c r="C31" s="165"/>
      <c r="D31" s="89"/>
      <c r="E31" s="73"/>
      <c r="F31" s="73"/>
      <c r="G31" s="73"/>
      <c r="H31" s="107"/>
      <c r="I31" s="71"/>
      <c r="J31" s="59"/>
      <c r="K31" s="139"/>
      <c r="L31" s="203"/>
      <c r="M31" s="76"/>
      <c r="N31" s="76"/>
      <c r="O31" s="76"/>
      <c r="P31" s="107"/>
      <c r="Q31" s="82"/>
      <c r="R31" s="75"/>
      <c r="S31" s="68"/>
      <c r="T31" s="90"/>
      <c r="U31" s="129"/>
      <c r="V31" s="70"/>
      <c r="W31" s="76"/>
      <c r="X31" s="83"/>
      <c r="Y31" s="71"/>
      <c r="Z31" s="59"/>
      <c r="AA31" s="139"/>
      <c r="AB31" s="203"/>
      <c r="AC31" s="76"/>
      <c r="AD31" s="76"/>
      <c r="AE31" s="76"/>
      <c r="AF31" s="107"/>
      <c r="AG31" s="71"/>
      <c r="AH31" s="59"/>
      <c r="AI31" s="139"/>
      <c r="AJ31" s="203"/>
      <c r="AK31" s="76"/>
      <c r="AL31" s="76"/>
      <c r="AM31" s="76"/>
      <c r="AN31" s="107"/>
      <c r="AO31" s="71"/>
    </row>
    <row r="32" spans="1:41" s="12" customFormat="1" ht="14.1" customHeight="1">
      <c r="A32" s="433"/>
      <c r="B32" s="215" t="s">
        <v>52</v>
      </c>
      <c r="C32" s="62"/>
      <c r="D32" s="63"/>
      <c r="E32" s="24"/>
      <c r="F32" s="24"/>
      <c r="G32" s="76"/>
      <c r="H32" s="111"/>
      <c r="I32" s="112"/>
      <c r="J32" s="215" t="s">
        <v>52</v>
      </c>
      <c r="K32" s="300"/>
      <c r="L32" s="298"/>
      <c r="M32" s="64"/>
      <c r="N32" s="64"/>
      <c r="O32" s="64"/>
      <c r="P32" s="152"/>
      <c r="Q32" s="144"/>
      <c r="R32" s="215"/>
      <c r="S32" s="62"/>
      <c r="T32" s="63"/>
      <c r="U32" s="24"/>
      <c r="V32" s="24"/>
      <c r="W32" s="24"/>
      <c r="X32" s="83"/>
      <c r="Y32" s="112"/>
      <c r="Z32" s="215"/>
      <c r="AA32" s="62"/>
      <c r="AB32" s="63"/>
      <c r="AC32" s="73"/>
      <c r="AD32" s="73"/>
      <c r="AE32" s="76"/>
      <c r="AF32" s="32"/>
      <c r="AG32" s="71"/>
      <c r="AH32" s="215"/>
      <c r="AI32" s="62"/>
      <c r="AJ32" s="63"/>
      <c r="AK32" s="73"/>
      <c r="AL32" s="73"/>
      <c r="AM32" s="76"/>
      <c r="AN32" s="32"/>
      <c r="AO32" s="71"/>
    </row>
    <row r="33" spans="1:41" s="12" customFormat="1" ht="14.1" customHeight="1">
      <c r="A33" s="450"/>
      <c r="B33" s="429" t="s">
        <v>105</v>
      </c>
      <c r="C33" s="208" t="s">
        <v>39</v>
      </c>
      <c r="D33" s="258"/>
      <c r="E33" s="209"/>
      <c r="F33" s="209"/>
      <c r="G33" s="209"/>
      <c r="H33" s="396" t="s">
        <v>481</v>
      </c>
      <c r="I33" s="396" t="s">
        <v>482</v>
      </c>
      <c r="J33" s="429" t="s">
        <v>105</v>
      </c>
      <c r="K33" s="208" t="s">
        <v>39</v>
      </c>
      <c r="L33" s="153"/>
      <c r="M33" s="209"/>
      <c r="N33" s="209"/>
      <c r="O33" s="209"/>
      <c r="P33" s="396" t="s">
        <v>481</v>
      </c>
      <c r="Q33" s="396" t="s">
        <v>482</v>
      </c>
      <c r="R33" s="429" t="s">
        <v>105</v>
      </c>
      <c r="S33" s="208" t="s">
        <v>39</v>
      </c>
      <c r="T33" s="152"/>
      <c r="U33" s="209"/>
      <c r="V33" s="209"/>
      <c r="W33" s="209"/>
      <c r="X33" s="152"/>
      <c r="Y33" s="153" t="s">
        <v>71</v>
      </c>
      <c r="Z33" s="429" t="s">
        <v>105</v>
      </c>
      <c r="AA33" s="208" t="s">
        <v>39</v>
      </c>
      <c r="AB33" s="152"/>
      <c r="AC33" s="209"/>
      <c r="AD33" s="209"/>
      <c r="AE33" s="209"/>
      <c r="AF33" s="152"/>
      <c r="AG33" s="153" t="s">
        <v>71</v>
      </c>
      <c r="AH33" s="429" t="s">
        <v>105</v>
      </c>
      <c r="AI33" s="208" t="s">
        <v>39</v>
      </c>
      <c r="AJ33" s="152"/>
      <c r="AK33" s="209"/>
      <c r="AL33" s="209"/>
      <c r="AM33" s="209"/>
      <c r="AN33" s="152"/>
      <c r="AO33" s="153" t="s">
        <v>71</v>
      </c>
    </row>
    <row r="34" spans="1:41" s="12" customFormat="1" ht="14.1" customHeight="1">
      <c r="A34" s="448"/>
      <c r="B34" s="429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5.1797385620915035</v>
      </c>
      <c r="J34" s="429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5.5462184873949578</v>
      </c>
      <c r="R34" s="429"/>
      <c r="S34" s="41" t="s">
        <v>47</v>
      </c>
      <c r="T34" s="49"/>
      <c r="U34" s="117"/>
      <c r="V34" s="117"/>
      <c r="W34" s="117"/>
      <c r="X34" s="154"/>
      <c r="Y34" s="50">
        <f>SUM(U5:U32)</f>
        <v>0</v>
      </c>
      <c r="Z34" s="429"/>
      <c r="AA34" s="41" t="s">
        <v>47</v>
      </c>
      <c r="AB34" s="49"/>
      <c r="AC34" s="117"/>
      <c r="AD34" s="117"/>
      <c r="AE34" s="117"/>
      <c r="AF34" s="154"/>
      <c r="AG34" s="50">
        <f>SUM(AC5:AC32)</f>
        <v>0</v>
      </c>
      <c r="AH34" s="429"/>
      <c r="AI34" s="41" t="s">
        <v>47</v>
      </c>
      <c r="AJ34" s="49"/>
      <c r="AK34" s="117"/>
      <c r="AL34" s="117"/>
      <c r="AM34" s="117"/>
      <c r="AN34" s="154"/>
      <c r="AO34" s="50">
        <f>SUM(AK5:AK32)</f>
        <v>0</v>
      </c>
    </row>
    <row r="35" spans="1:41" s="15" customFormat="1" ht="14.1" customHeight="1">
      <c r="A35" s="448"/>
      <c r="B35" s="429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2.2571428571428571</v>
      </c>
      <c r="J35" s="429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2.5818181818181816</v>
      </c>
      <c r="R35" s="429"/>
      <c r="S35" s="42" t="s">
        <v>48</v>
      </c>
      <c r="T35" s="50"/>
      <c r="U35" s="117"/>
      <c r="V35" s="117"/>
      <c r="W35" s="117"/>
      <c r="X35" s="154"/>
      <c r="Y35" s="50">
        <f>SUM(V5:V32)</f>
        <v>0</v>
      </c>
      <c r="Z35" s="429"/>
      <c r="AA35" s="42" t="s">
        <v>48</v>
      </c>
      <c r="AB35" s="50"/>
      <c r="AC35" s="117"/>
      <c r="AD35" s="117"/>
      <c r="AE35" s="117"/>
      <c r="AF35" s="154"/>
      <c r="AG35" s="50">
        <f>SUM(AD5:AD32)</f>
        <v>0</v>
      </c>
      <c r="AH35" s="429"/>
      <c r="AI35" s="42" t="s">
        <v>48</v>
      </c>
      <c r="AJ35" s="50"/>
      <c r="AK35" s="117"/>
      <c r="AL35" s="117"/>
      <c r="AM35" s="117"/>
      <c r="AN35" s="154"/>
      <c r="AO35" s="50">
        <f>SUM(AL5:AL32)</f>
        <v>0</v>
      </c>
    </row>
    <row r="36" spans="1:41" s="15" customFormat="1" ht="14.1" customHeight="1">
      <c r="A36" s="448"/>
      <c r="B36" s="429"/>
      <c r="C36" s="43" t="s">
        <v>40</v>
      </c>
      <c r="D36" s="98"/>
      <c r="E36" s="96"/>
      <c r="F36" s="96"/>
      <c r="G36" s="96"/>
      <c r="H36" s="50">
        <f>I36</f>
        <v>1.7</v>
      </c>
      <c r="I36" s="50">
        <f>SUM(G8:G32)</f>
        <v>1.7</v>
      </c>
      <c r="J36" s="429"/>
      <c r="K36" s="43" t="s">
        <v>40</v>
      </c>
      <c r="L36" s="51"/>
      <c r="M36" s="49"/>
      <c r="N36" s="49"/>
      <c r="O36" s="49"/>
      <c r="P36" s="50">
        <f>Q36</f>
        <v>1.45</v>
      </c>
      <c r="Q36" s="50">
        <f>SUM(O8:O32)</f>
        <v>1.45</v>
      </c>
      <c r="R36" s="429"/>
      <c r="S36" s="43" t="s">
        <v>40</v>
      </c>
      <c r="T36" s="51"/>
      <c r="U36" s="49"/>
      <c r="V36" s="49"/>
      <c r="W36" s="49"/>
      <c r="X36" s="155"/>
      <c r="Y36" s="50">
        <f>SUM(W7:W32)</f>
        <v>0</v>
      </c>
      <c r="Z36" s="429"/>
      <c r="AA36" s="43" t="s">
        <v>40</v>
      </c>
      <c r="AB36" s="51"/>
      <c r="AC36" s="49"/>
      <c r="AD36" s="49"/>
      <c r="AE36" s="49"/>
      <c r="AF36" s="155"/>
      <c r="AG36" s="50">
        <f>SUM(AE7:AE32)</f>
        <v>0</v>
      </c>
      <c r="AH36" s="429"/>
      <c r="AI36" s="43" t="s">
        <v>40</v>
      </c>
      <c r="AJ36" s="51"/>
      <c r="AK36" s="49"/>
      <c r="AL36" s="49"/>
      <c r="AM36" s="49"/>
      <c r="AN36" s="155"/>
      <c r="AO36" s="50">
        <f>SUM(AM7:AM32)</f>
        <v>0</v>
      </c>
    </row>
    <row r="37" spans="1:41" s="12" customFormat="1" ht="14.1" customHeight="1">
      <c r="A37" s="448"/>
      <c r="B37" s="429"/>
      <c r="C37" s="43" t="s">
        <v>41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29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29"/>
      <c r="S37" s="43" t="s">
        <v>41</v>
      </c>
      <c r="T37" s="51"/>
      <c r="U37" s="50"/>
      <c r="V37" s="50"/>
      <c r="W37" s="50"/>
      <c r="X37" s="52"/>
      <c r="Y37" s="50">
        <f>T32</f>
        <v>0</v>
      </c>
      <c r="Z37" s="429"/>
      <c r="AA37" s="43" t="s">
        <v>41</v>
      </c>
      <c r="AB37" s="51"/>
      <c r="AC37" s="50"/>
      <c r="AD37" s="50"/>
      <c r="AE37" s="50"/>
      <c r="AF37" s="52"/>
      <c r="AG37" s="50">
        <f>AB32</f>
        <v>0</v>
      </c>
      <c r="AH37" s="429"/>
      <c r="AI37" s="43" t="s">
        <v>41</v>
      </c>
      <c r="AJ37" s="51"/>
      <c r="AK37" s="50"/>
      <c r="AL37" s="50"/>
      <c r="AM37" s="50"/>
      <c r="AN37" s="52"/>
      <c r="AO37" s="50">
        <f>AJ32</f>
        <v>0</v>
      </c>
    </row>
    <row r="38" spans="1:41" s="12" customFormat="1" ht="14.1" customHeight="1">
      <c r="A38" s="448"/>
      <c r="B38" s="429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29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29"/>
      <c r="S38" s="41" t="s">
        <v>46</v>
      </c>
      <c r="T38" s="51"/>
      <c r="U38" s="51"/>
      <c r="V38" s="51"/>
      <c r="W38" s="51"/>
      <c r="X38" s="51"/>
      <c r="Y38" s="50">
        <v>0</v>
      </c>
      <c r="Z38" s="429"/>
      <c r="AA38" s="41" t="s">
        <v>46</v>
      </c>
      <c r="AB38" s="51"/>
      <c r="AC38" s="51"/>
      <c r="AD38" s="51"/>
      <c r="AE38" s="51"/>
      <c r="AF38" s="51"/>
      <c r="AG38" s="50">
        <v>0</v>
      </c>
      <c r="AH38" s="429"/>
      <c r="AI38" s="41" t="s">
        <v>46</v>
      </c>
      <c r="AJ38" s="51"/>
      <c r="AK38" s="51"/>
      <c r="AL38" s="51"/>
      <c r="AM38" s="51"/>
      <c r="AN38" s="51"/>
      <c r="AO38" s="50">
        <v>0</v>
      </c>
    </row>
    <row r="39" spans="1:41" s="12" customFormat="1" ht="14.1" customHeight="1">
      <c r="A39" s="448"/>
      <c r="B39" s="429"/>
      <c r="C39" s="41" t="s">
        <v>95</v>
      </c>
      <c r="D39" s="98"/>
      <c r="E39" s="98"/>
      <c r="F39" s="98"/>
      <c r="G39" s="98"/>
      <c r="H39" s="50">
        <v>2.5</v>
      </c>
      <c r="I39" s="50">
        <v>2.5</v>
      </c>
      <c r="J39" s="429"/>
      <c r="K39" s="41" t="s">
        <v>95</v>
      </c>
      <c r="L39" s="51"/>
      <c r="M39" s="51"/>
      <c r="N39" s="51"/>
      <c r="O39" s="51"/>
      <c r="P39" s="50">
        <v>2.5</v>
      </c>
      <c r="Q39" s="50">
        <v>2.5</v>
      </c>
      <c r="R39" s="429"/>
      <c r="S39" s="41" t="s">
        <v>95</v>
      </c>
      <c r="T39" s="51"/>
      <c r="U39" s="51"/>
      <c r="V39" s="51"/>
      <c r="W39" s="51"/>
      <c r="X39" s="51"/>
      <c r="Y39" s="50">
        <v>0</v>
      </c>
      <c r="Z39" s="429"/>
      <c r="AA39" s="41" t="s">
        <v>95</v>
      </c>
      <c r="AB39" s="51"/>
      <c r="AC39" s="51"/>
      <c r="AD39" s="51"/>
      <c r="AE39" s="51"/>
      <c r="AF39" s="51"/>
      <c r="AG39" s="50">
        <v>0</v>
      </c>
      <c r="AH39" s="429"/>
      <c r="AI39" s="41" t="s">
        <v>95</v>
      </c>
      <c r="AJ39" s="51"/>
      <c r="AK39" s="51"/>
      <c r="AL39" s="51"/>
      <c r="AM39" s="51"/>
      <c r="AN39" s="51"/>
      <c r="AO39" s="50">
        <v>0</v>
      </c>
    </row>
    <row r="40" spans="1:41" s="12" customFormat="1" ht="14.1" customHeight="1">
      <c r="A40" s="449"/>
      <c r="B40" s="430"/>
      <c r="C40" s="43" t="s">
        <v>104</v>
      </c>
      <c r="D40" s="98"/>
      <c r="E40" s="98"/>
      <c r="F40" s="98"/>
      <c r="G40" s="98"/>
      <c r="H40" s="52">
        <f>(H34*70)+(H35*75)+(H36*25)+(H37*60)+(H38*150)+(H39*45)</f>
        <v>620</v>
      </c>
      <c r="I40" s="52">
        <f>(I34*70)+(I35*75)+(I36*25)+(I37*60)+(I38*150)+(I39*45)</f>
        <v>686.86741363211945</v>
      </c>
      <c r="J40" s="430"/>
      <c r="K40" s="43" t="s">
        <v>104</v>
      </c>
      <c r="L40" s="51"/>
      <c r="M40" s="51"/>
      <c r="N40" s="51"/>
      <c r="O40" s="51"/>
      <c r="P40" s="52">
        <f>(P34*70)+(P35*75)+(P36*25)+(P37*60)+(P38*150)+(P39*45)</f>
        <v>613.75</v>
      </c>
      <c r="Q40" s="52">
        <f>(Q34*70)+(Q35*75)+(Q36*25)+(Q37*60)+(Q38*150)+(Q39*45)</f>
        <v>730.6216577540107</v>
      </c>
      <c r="R40" s="430"/>
      <c r="S40" s="43" t="s">
        <v>104</v>
      </c>
      <c r="T40" s="51"/>
      <c r="U40" s="51"/>
      <c r="V40" s="51"/>
      <c r="W40" s="51"/>
      <c r="X40" s="52"/>
      <c r="Y40" s="52">
        <f>(Y34*70)+(Y35*75)+(Y36*25)+(Y37*60)+(Y38*150)+(Y39*45)</f>
        <v>0</v>
      </c>
      <c r="Z40" s="430"/>
      <c r="AA40" s="43" t="s">
        <v>104</v>
      </c>
      <c r="AB40" s="51"/>
      <c r="AC40" s="51"/>
      <c r="AD40" s="51"/>
      <c r="AE40" s="51"/>
      <c r="AF40" s="52"/>
      <c r="AG40" s="52">
        <f>(AG34*70)+(AG35*75)+(AG36*25)+(AG37*60)+(AG38*150)+(AG39*45)</f>
        <v>0</v>
      </c>
      <c r="AH40" s="430"/>
      <c r="AI40" s="43" t="s">
        <v>104</v>
      </c>
      <c r="AJ40" s="51"/>
      <c r="AK40" s="51"/>
      <c r="AL40" s="51"/>
      <c r="AM40" s="51"/>
      <c r="AN40" s="52"/>
      <c r="AO40" s="52">
        <f>(AO34*70)+(AO35*75)+(AO36*25)+(AO37*60)+(AO38*150)+(AO39*45)</f>
        <v>0</v>
      </c>
    </row>
    <row r="41" spans="1:41" ht="19.5" customHeight="1">
      <c r="C41" s="259" t="s">
        <v>36</v>
      </c>
      <c r="D41" s="260"/>
      <c r="E41" s="260"/>
      <c r="F41" s="261"/>
      <c r="G41" s="261"/>
      <c r="H41" s="262"/>
      <c r="I41" s="260"/>
      <c r="J41" s="260"/>
      <c r="K41" s="259" t="s">
        <v>42</v>
      </c>
      <c r="L41" s="260"/>
      <c r="M41" s="260"/>
      <c r="N41" s="260"/>
      <c r="O41" s="260"/>
      <c r="P41" s="262"/>
      <c r="Q41" s="260"/>
      <c r="R41" s="260"/>
      <c r="S41" s="260" t="s">
        <v>37</v>
      </c>
      <c r="T41" s="260"/>
      <c r="U41" s="260"/>
      <c r="V41" s="260"/>
      <c r="W41" s="260"/>
      <c r="X41" s="262"/>
      <c r="AA41" s="47"/>
      <c r="AB41"/>
      <c r="AC41"/>
      <c r="AD41"/>
      <c r="AE41"/>
      <c r="AI41" s="47"/>
      <c r="AM41"/>
    </row>
    <row r="42" spans="1:41" ht="18.75" customHeight="1">
      <c r="C42" s="264" t="s">
        <v>81</v>
      </c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  <c r="AA42" s="47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6">
    <mergeCell ref="AH33:AH40"/>
    <mergeCell ref="S22:S24"/>
    <mergeCell ref="K22:K24"/>
    <mergeCell ref="AA22:AA24"/>
    <mergeCell ref="AI22:AI24"/>
    <mergeCell ref="Z33:Z40"/>
    <mergeCell ref="A25:A32"/>
    <mergeCell ref="A33:A40"/>
    <mergeCell ref="B33:B40"/>
    <mergeCell ref="J33:J40"/>
    <mergeCell ref="R33:R40"/>
    <mergeCell ref="A5:A7"/>
    <mergeCell ref="A8:A14"/>
    <mergeCell ref="A15:A20"/>
    <mergeCell ref="A21:A24"/>
    <mergeCell ref="C22:C24"/>
    <mergeCell ref="D1:J1"/>
    <mergeCell ref="L1:AB1"/>
    <mergeCell ref="D2:E2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6</vt:i4>
      </vt:variant>
    </vt:vector>
  </HeadingPairs>
  <TitlesOfParts>
    <vt:vector size="12" baseType="lpstr">
      <vt:lpstr>6月菜單</vt:lpstr>
      <vt:lpstr>0601~0605</vt:lpstr>
      <vt:lpstr>0608~0612</vt:lpstr>
      <vt:lpstr>0615~0618</vt:lpstr>
      <vt:lpstr>0622~0626</vt:lpstr>
      <vt:lpstr>0629~0630</vt:lpstr>
      <vt:lpstr>'0601~0605'!Print_Area</vt:lpstr>
      <vt:lpstr>'0608~0612'!Print_Area</vt:lpstr>
      <vt:lpstr>'0615~0618'!Print_Area</vt:lpstr>
      <vt:lpstr>'0622~0626'!Print_Area</vt:lpstr>
      <vt:lpstr>'0629~0630'!Print_Area</vt:lpstr>
      <vt:lpstr>'6月菜單'!Print_Area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office</cp:lastModifiedBy>
  <cp:lastPrinted>2026-05-19T06:48:40Z</cp:lastPrinted>
  <dcterms:created xsi:type="dcterms:W3CDTF">2010-08-25T11:17:24Z</dcterms:created>
  <dcterms:modified xsi:type="dcterms:W3CDTF">2026-05-19T07:03:24Z</dcterms:modified>
</cp:coreProperties>
</file>